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Z:\DOEMP\DOEMP\ESTATISTICAS IVV\1. SÍNTESE ESTATISTICA\106. Junho 2022\"/>
    </mc:Choice>
  </mc:AlternateContent>
  <xr:revisionPtr revIDLastSave="0" documentId="13_ncr:1_{34251CCC-347F-4EE3-AA1D-CA2EE9CC9B5E}" xr6:coauthVersionLast="47" xr6:coauthVersionMax="47" xr10:uidLastSave="{00000000-0000-0000-0000-000000000000}"/>
  <bookViews>
    <workbookView xWindow="21480" yWindow="-120" windowWidth="21840" windowHeight="13140" xr2:uid="{00000000-000D-0000-FFFF-FFFF00000000}"/>
  </bookViews>
  <sheets>
    <sheet name="Indice" sheetId="30" r:id="rId1"/>
    <sheet name="0" sheetId="32" r:id="rId2"/>
    <sheet name="1" sheetId="87" r:id="rId3"/>
    <sheet name="2" sheetId="88" r:id="rId4"/>
    <sheet name="3" sheetId="89" r:id="rId5"/>
    <sheet name="4" sheetId="2" r:id="rId6"/>
    <sheet name="5" sheetId="84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externalReferences>
    <externalReference r:id="rId30"/>
    <externalReference r:id="rId31"/>
  </externalReferences>
  <definedNames>
    <definedName name="_xlnm.Print_Area" localSheetId="2">'1'!$A$1:$T$36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'2'!$A$1:$AT$68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'26'!$A$1:$P$84</definedName>
    <definedName name="_xlnm.Print_Area" localSheetId="4">'3'!$A$1:$AT$68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'26'!$A$1:$P$84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7" i="70" l="1"/>
  <c r="N78" i="70"/>
  <c r="P78" i="70" s="1"/>
  <c r="N79" i="70"/>
  <c r="N80" i="70"/>
  <c r="P80" i="70" s="1"/>
  <c r="N81" i="70"/>
  <c r="P81" i="70" s="1"/>
  <c r="N82" i="70"/>
  <c r="P75" i="70"/>
  <c r="P77" i="70"/>
  <c r="P79" i="70"/>
  <c r="P82" i="70"/>
  <c r="P83" i="70"/>
  <c r="O76" i="70"/>
  <c r="O77" i="70"/>
  <c r="O78" i="70"/>
  <c r="L77" i="70"/>
  <c r="L78" i="70"/>
  <c r="L79" i="70"/>
  <c r="L80" i="70"/>
  <c r="L81" i="70"/>
  <c r="F77" i="70"/>
  <c r="F78" i="70"/>
  <c r="F79" i="70"/>
  <c r="F80" i="70"/>
  <c r="F81" i="70"/>
  <c r="F82" i="70"/>
  <c r="N54" i="70"/>
  <c r="O54" i="70"/>
  <c r="P54" i="70" s="1"/>
  <c r="N55" i="70"/>
  <c r="O55" i="70"/>
  <c r="P55" i="70"/>
  <c r="L54" i="70"/>
  <c r="F54" i="70"/>
  <c r="B32" i="81"/>
  <c r="C32" i="81"/>
  <c r="H32" i="81"/>
  <c r="I32" i="81"/>
  <c r="B61" i="3"/>
  <c r="C61" i="3"/>
  <c r="AS43" i="89"/>
  <c r="AT43" i="89" s="1"/>
  <c r="AS34" i="89"/>
  <c r="AT34" i="89"/>
  <c r="AS21" i="89"/>
  <c r="AT21" i="89" s="1"/>
  <c r="AS12" i="89"/>
  <c r="AT12" i="89" s="1"/>
  <c r="N21" i="89"/>
  <c r="O21" i="89" s="1"/>
  <c r="AS65" i="89"/>
  <c r="AT65" i="89" s="1"/>
  <c r="AS56" i="89"/>
  <c r="AT56" i="89"/>
  <c r="AD65" i="89"/>
  <c r="AE65" i="89" s="1"/>
  <c r="AS65" i="88"/>
  <c r="AT65" i="88" s="1"/>
  <c r="AS56" i="88"/>
  <c r="AT56" i="88" s="1"/>
  <c r="AS43" i="88"/>
  <c r="AT43" i="88" s="1"/>
  <c r="AS34" i="88"/>
  <c r="AT34" i="88"/>
  <c r="AS12" i="88"/>
  <c r="AT12" i="88" s="1"/>
  <c r="AS21" i="88"/>
  <c r="AT21" i="88" s="1"/>
  <c r="O65" i="88"/>
  <c r="N93" i="86"/>
  <c r="O93" i="86"/>
  <c r="N94" i="86"/>
  <c r="O94" i="86"/>
  <c r="L93" i="86"/>
  <c r="L94" i="86"/>
  <c r="F93" i="86"/>
  <c r="I50" i="84"/>
  <c r="J50" i="84"/>
  <c r="I53" i="84"/>
  <c r="J53" i="84"/>
  <c r="C53" i="84"/>
  <c r="D53" i="84"/>
  <c r="S63" i="89"/>
  <c r="T63" i="89"/>
  <c r="U63" i="89"/>
  <c r="V63" i="89"/>
  <c r="W63" i="89"/>
  <c r="X63" i="89"/>
  <c r="Y63" i="89"/>
  <c r="Z63" i="89"/>
  <c r="AA63" i="89"/>
  <c r="AB63" i="89"/>
  <c r="AC63" i="89"/>
  <c r="AD63" i="89"/>
  <c r="R63" i="89"/>
  <c r="C63" i="89"/>
  <c r="D63" i="89"/>
  <c r="E63" i="89"/>
  <c r="F63" i="89"/>
  <c r="G63" i="89"/>
  <c r="H63" i="89"/>
  <c r="I63" i="89"/>
  <c r="J63" i="89"/>
  <c r="K63" i="89"/>
  <c r="L63" i="89"/>
  <c r="M63" i="89"/>
  <c r="N63" i="89"/>
  <c r="B63" i="89"/>
  <c r="S41" i="89"/>
  <c r="T41" i="89"/>
  <c r="U41" i="89"/>
  <c r="V41" i="89"/>
  <c r="W41" i="89"/>
  <c r="X41" i="89"/>
  <c r="Y41" i="89"/>
  <c r="Z41" i="89"/>
  <c r="AA41" i="89"/>
  <c r="AB41" i="89"/>
  <c r="AC41" i="89"/>
  <c r="AD41" i="89"/>
  <c r="R41" i="89"/>
  <c r="C41" i="89"/>
  <c r="D41" i="89"/>
  <c r="E41" i="89"/>
  <c r="F41" i="89"/>
  <c r="G41" i="89"/>
  <c r="H41" i="89"/>
  <c r="I41" i="89"/>
  <c r="J41" i="89"/>
  <c r="K41" i="89"/>
  <c r="L41" i="89"/>
  <c r="M41" i="89"/>
  <c r="N41" i="89"/>
  <c r="B41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R19" i="89"/>
  <c r="C19" i="89"/>
  <c r="D19" i="89"/>
  <c r="E19" i="89"/>
  <c r="F19" i="89"/>
  <c r="G19" i="89"/>
  <c r="H19" i="89"/>
  <c r="I19" i="89"/>
  <c r="J19" i="89"/>
  <c r="K19" i="89"/>
  <c r="L19" i="89"/>
  <c r="M19" i="89"/>
  <c r="N19" i="89"/>
  <c r="B19" i="89"/>
  <c r="S63" i="88"/>
  <c r="T63" i="88"/>
  <c r="U63" i="88"/>
  <c r="V63" i="88"/>
  <c r="W63" i="88"/>
  <c r="X63" i="88"/>
  <c r="Y63" i="88"/>
  <c r="Z63" i="88"/>
  <c r="AA63" i="88"/>
  <c r="AB63" i="88"/>
  <c r="AC63" i="88"/>
  <c r="AD63" i="88"/>
  <c r="R63" i="88"/>
  <c r="M67" i="88"/>
  <c r="N65" i="88"/>
  <c r="C63" i="88"/>
  <c r="D63" i="88"/>
  <c r="E63" i="88"/>
  <c r="F63" i="88"/>
  <c r="G63" i="88"/>
  <c r="H63" i="88"/>
  <c r="I63" i="88"/>
  <c r="J63" i="88"/>
  <c r="K63" i="88"/>
  <c r="L63" i="88"/>
  <c r="M63" i="88"/>
  <c r="N63" i="88"/>
  <c r="B63" i="88"/>
  <c r="AC45" i="88"/>
  <c r="M45" i="88"/>
  <c r="M44" i="88"/>
  <c r="AC44" i="88"/>
  <c r="N42" i="88"/>
  <c r="N43" i="88"/>
  <c r="AD43" i="88"/>
  <c r="S41" i="88"/>
  <c r="T41" i="88"/>
  <c r="U41" i="88"/>
  <c r="V41" i="88"/>
  <c r="W41" i="88"/>
  <c r="X41" i="88"/>
  <c r="Y41" i="88"/>
  <c r="Z41" i="88"/>
  <c r="AA41" i="88"/>
  <c r="AB41" i="88"/>
  <c r="AC41" i="88"/>
  <c r="AD41" i="88"/>
  <c r="R41" i="88"/>
  <c r="C41" i="88"/>
  <c r="D41" i="88"/>
  <c r="E41" i="88"/>
  <c r="F41" i="88"/>
  <c r="G41" i="88"/>
  <c r="H41" i="88"/>
  <c r="I41" i="88"/>
  <c r="J41" i="88"/>
  <c r="K41" i="88"/>
  <c r="L41" i="88"/>
  <c r="M41" i="88"/>
  <c r="N41" i="88"/>
  <c r="B41" i="88"/>
  <c r="M19" i="88"/>
  <c r="N19" i="88"/>
  <c r="S19" i="88"/>
  <c r="T19" i="88"/>
  <c r="U19" i="88"/>
  <c r="V19" i="88"/>
  <c r="W19" i="88"/>
  <c r="X19" i="88"/>
  <c r="Y19" i="88"/>
  <c r="Z19" i="88"/>
  <c r="AA19" i="88"/>
  <c r="AB19" i="88"/>
  <c r="AC19" i="88"/>
  <c r="AD19" i="88"/>
  <c r="R19" i="88"/>
  <c r="C19" i="88"/>
  <c r="D19" i="88"/>
  <c r="E19" i="88"/>
  <c r="F19" i="88"/>
  <c r="G19" i="88"/>
  <c r="H19" i="88"/>
  <c r="I19" i="88"/>
  <c r="J19" i="88"/>
  <c r="K19" i="88"/>
  <c r="L19" i="88"/>
  <c r="B19" i="88"/>
  <c r="I95" i="46"/>
  <c r="H95" i="46"/>
  <c r="AS55" i="89"/>
  <c r="AS33" i="89"/>
  <c r="AS11" i="89"/>
  <c r="AS55" i="88"/>
  <c r="AS33" i="88"/>
  <c r="AS11" i="88"/>
  <c r="I95" i="48"/>
  <c r="H95" i="48"/>
  <c r="O79" i="70"/>
  <c r="O80" i="70"/>
  <c r="O81" i="70"/>
  <c r="L28" i="66"/>
  <c r="N28" i="66"/>
  <c r="O28" i="66"/>
  <c r="F28" i="66"/>
  <c r="F75" i="66"/>
  <c r="N75" i="66"/>
  <c r="O75" i="66"/>
  <c r="P75" i="66" s="1"/>
  <c r="L75" i="66"/>
  <c r="AS54" i="89"/>
  <c r="AS32" i="89"/>
  <c r="AS10" i="89"/>
  <c r="AS54" i="88"/>
  <c r="AS32" i="88"/>
  <c r="AS10" i="88"/>
  <c r="N93" i="83"/>
  <c r="O93" i="83"/>
  <c r="N94" i="83"/>
  <c r="O94" i="83"/>
  <c r="L93" i="83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L53" i="70"/>
  <c r="N53" i="70"/>
  <c r="O53" i="70"/>
  <c r="P53" i="70" s="1"/>
  <c r="F53" i="70"/>
  <c r="B32" i="70"/>
  <c r="C32" i="70"/>
  <c r="H32" i="70"/>
  <c r="I32" i="70"/>
  <c r="B32" i="66"/>
  <c r="C32" i="66"/>
  <c r="N58" i="47"/>
  <c r="O58" i="47"/>
  <c r="P58" i="47" s="1"/>
  <c r="L58" i="47"/>
  <c r="F58" i="47"/>
  <c r="P94" i="86" l="1"/>
  <c r="P93" i="86"/>
  <c r="P60" i="83"/>
  <c r="P94" i="83"/>
  <c r="P93" i="83"/>
  <c r="P28" i="66"/>
  <c r="P59" i="83"/>
  <c r="J68" i="46"/>
  <c r="K68" i="46"/>
  <c r="L68" i="46"/>
  <c r="N68" i="46"/>
  <c r="O68" i="46"/>
  <c r="J69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J33" i="84"/>
  <c r="I33" i="84"/>
  <c r="D33" i="84"/>
  <c r="C33" i="84"/>
  <c r="J13" i="84"/>
  <c r="I13" i="84"/>
  <c r="L75" i="70"/>
  <c r="N75" i="70"/>
  <c r="O75" i="70"/>
  <c r="F75" i="70"/>
  <c r="F30" i="70"/>
  <c r="F31" i="70"/>
  <c r="L30" i="70"/>
  <c r="N30" i="70"/>
  <c r="O30" i="70"/>
  <c r="L31" i="70"/>
  <c r="N31" i="70"/>
  <c r="O31" i="70"/>
  <c r="F26" i="66"/>
  <c r="F27" i="66"/>
  <c r="F29" i="66"/>
  <c r="F30" i="66"/>
  <c r="F53" i="66"/>
  <c r="F74" i="66"/>
  <c r="F76" i="66"/>
  <c r="F77" i="66"/>
  <c r="F78" i="66"/>
  <c r="F79" i="66"/>
  <c r="F80" i="66"/>
  <c r="O73" i="66"/>
  <c r="L74" i="66"/>
  <c r="N74" i="66"/>
  <c r="O74" i="66"/>
  <c r="L76" i="66"/>
  <c r="N76" i="66"/>
  <c r="O76" i="66"/>
  <c r="L77" i="66"/>
  <c r="N77" i="66"/>
  <c r="O77" i="66"/>
  <c r="L78" i="66"/>
  <c r="N78" i="66"/>
  <c r="O78" i="66"/>
  <c r="L79" i="66"/>
  <c r="N79" i="66"/>
  <c r="O79" i="66"/>
  <c r="L80" i="66"/>
  <c r="N80" i="66"/>
  <c r="O80" i="66"/>
  <c r="L81" i="66"/>
  <c r="N81" i="66"/>
  <c r="O81" i="66"/>
  <c r="L82" i="66"/>
  <c r="N82" i="66"/>
  <c r="O82" i="66"/>
  <c r="L53" i="66"/>
  <c r="N53" i="66"/>
  <c r="O53" i="66"/>
  <c r="O25" i="66"/>
  <c r="L26" i="66"/>
  <c r="N26" i="66"/>
  <c r="O26" i="66"/>
  <c r="L27" i="66"/>
  <c r="N27" i="66"/>
  <c r="O27" i="66"/>
  <c r="L29" i="66"/>
  <c r="N29" i="66"/>
  <c r="O29" i="66"/>
  <c r="L30" i="66"/>
  <c r="N30" i="66"/>
  <c r="O30" i="66"/>
  <c r="F88" i="86"/>
  <c r="F89" i="86"/>
  <c r="L88" i="86"/>
  <c r="N88" i="86"/>
  <c r="O88" i="86"/>
  <c r="L89" i="86"/>
  <c r="N89" i="86"/>
  <c r="O89" i="86"/>
  <c r="AS53" i="89"/>
  <c r="AD64" i="89"/>
  <c r="N64" i="89"/>
  <c r="AS31" i="89"/>
  <c r="AS9" i="89"/>
  <c r="N20" i="89"/>
  <c r="AS31" i="88"/>
  <c r="AD42" i="88"/>
  <c r="AS9" i="88"/>
  <c r="AS53" i="88"/>
  <c r="N64" i="88"/>
  <c r="N57" i="83"/>
  <c r="O57" i="83"/>
  <c r="N58" i="83"/>
  <c r="O58" i="83"/>
  <c r="L57" i="83"/>
  <c r="F57" i="83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N69" i="70"/>
  <c r="O69" i="70"/>
  <c r="N70" i="70"/>
  <c r="O70" i="70"/>
  <c r="N71" i="70"/>
  <c r="O71" i="70"/>
  <c r="N72" i="70"/>
  <c r="O72" i="70"/>
  <c r="N73" i="70"/>
  <c r="O73" i="70"/>
  <c r="N74" i="70"/>
  <c r="O74" i="70"/>
  <c r="O82" i="70"/>
  <c r="L69" i="70"/>
  <c r="L70" i="70"/>
  <c r="L71" i="70"/>
  <c r="L72" i="70"/>
  <c r="L73" i="70"/>
  <c r="L74" i="70"/>
  <c r="L82" i="70"/>
  <c r="F69" i="70"/>
  <c r="F70" i="70"/>
  <c r="F71" i="70"/>
  <c r="F72" i="70"/>
  <c r="F73" i="70"/>
  <c r="F74" i="70"/>
  <c r="N50" i="70"/>
  <c r="O50" i="70"/>
  <c r="N51" i="70"/>
  <c r="O51" i="70"/>
  <c r="L50" i="70"/>
  <c r="F50" i="70"/>
  <c r="L18" i="70"/>
  <c r="L19" i="70"/>
  <c r="F18" i="70"/>
  <c r="N18" i="70"/>
  <c r="O18" i="70"/>
  <c r="N28" i="70"/>
  <c r="O28" i="70"/>
  <c r="N29" i="70"/>
  <c r="O29" i="70"/>
  <c r="L28" i="70"/>
  <c r="L29" i="70"/>
  <c r="F28" i="70"/>
  <c r="F29" i="70"/>
  <c r="N91" i="68"/>
  <c r="O91" i="68"/>
  <c r="N92" i="68"/>
  <c r="O92" i="68"/>
  <c r="N93" i="68"/>
  <c r="O93" i="68"/>
  <c r="N94" i="68"/>
  <c r="O94" i="68"/>
  <c r="L91" i="68"/>
  <c r="L92" i="68"/>
  <c r="L93" i="68"/>
  <c r="L94" i="68"/>
  <c r="F91" i="68"/>
  <c r="F92" i="68"/>
  <c r="F93" i="68"/>
  <c r="F94" i="68"/>
  <c r="N72" i="66"/>
  <c r="O72" i="66"/>
  <c r="L72" i="66"/>
  <c r="F72" i="66"/>
  <c r="F81" i="66"/>
  <c r="F82" i="66"/>
  <c r="N52" i="66"/>
  <c r="O52" i="66"/>
  <c r="L52" i="66"/>
  <c r="F52" i="66"/>
  <c r="N22" i="66"/>
  <c r="O22" i="66"/>
  <c r="N23" i="66"/>
  <c r="O23" i="66"/>
  <c r="N24" i="66"/>
  <c r="O24" i="66"/>
  <c r="L22" i="66"/>
  <c r="L23" i="66"/>
  <c r="L24" i="66"/>
  <c r="F22" i="66"/>
  <c r="F23" i="66"/>
  <c r="F24" i="66"/>
  <c r="N94" i="47"/>
  <c r="O94" i="47"/>
  <c r="L94" i="47"/>
  <c r="F94" i="47"/>
  <c r="N94" i="36"/>
  <c r="O94" i="36"/>
  <c r="L94" i="36"/>
  <c r="F94" i="36"/>
  <c r="AS52" i="89"/>
  <c r="AS30" i="89"/>
  <c r="AS8" i="89"/>
  <c r="A19" i="89"/>
  <c r="AS52" i="88"/>
  <c r="AS30" i="88"/>
  <c r="AS8" i="88"/>
  <c r="N55" i="83"/>
  <c r="O55" i="83"/>
  <c r="N56" i="83"/>
  <c r="O56" i="83"/>
  <c r="L55" i="83"/>
  <c r="J59" i="83"/>
  <c r="K59" i="83"/>
  <c r="J60" i="83"/>
  <c r="K60" i="83"/>
  <c r="I61" i="83"/>
  <c r="H61" i="83"/>
  <c r="D59" i="83"/>
  <c r="E59" i="83"/>
  <c r="C61" i="83"/>
  <c r="B61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3" i="48"/>
  <c r="O53" i="48"/>
  <c r="L53" i="48"/>
  <c r="F53" i="48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91" i="68" l="1"/>
  <c r="P56" i="68"/>
  <c r="P26" i="66"/>
  <c r="P77" i="66"/>
  <c r="P92" i="68"/>
  <c r="P76" i="66"/>
  <c r="P68" i="46"/>
  <c r="P94" i="36"/>
  <c r="P82" i="66"/>
  <c r="P81" i="66"/>
  <c r="P78" i="66"/>
  <c r="P69" i="46"/>
  <c r="AS64" i="89"/>
  <c r="P58" i="83"/>
  <c r="P31" i="70"/>
  <c r="P30" i="70"/>
  <c r="P80" i="66"/>
  <c r="P74" i="66"/>
  <c r="P79" i="66"/>
  <c r="P53" i="66"/>
  <c r="P30" i="66"/>
  <c r="P22" i="66"/>
  <c r="P51" i="47"/>
  <c r="P54" i="81"/>
  <c r="P94" i="47"/>
  <c r="P52" i="66"/>
  <c r="P51" i="70"/>
  <c r="P89" i="86"/>
  <c r="P88" i="86"/>
  <c r="P27" i="66"/>
  <c r="P29" i="66"/>
  <c r="P72" i="70"/>
  <c r="P28" i="70"/>
  <c r="P71" i="70"/>
  <c r="P50" i="70"/>
  <c r="P69" i="70"/>
  <c r="P29" i="70"/>
  <c r="P94" i="68"/>
  <c r="P93" i="68"/>
  <c r="P72" i="66"/>
  <c r="P51" i="66"/>
  <c r="P53" i="48"/>
  <c r="P74" i="70"/>
  <c r="P70" i="70"/>
  <c r="P55" i="36"/>
  <c r="P53" i="81"/>
  <c r="P57" i="83"/>
  <c r="P24" i="66"/>
  <c r="P73" i="70"/>
  <c r="P23" i="66"/>
  <c r="P18" i="70"/>
  <c r="P56" i="83"/>
  <c r="P57" i="86"/>
  <c r="P56" i="36"/>
  <c r="P56" i="3"/>
  <c r="P55" i="83"/>
  <c r="AM63" i="88"/>
  <c r="O63" i="88"/>
  <c r="AE41" i="88"/>
  <c r="AE19" i="88"/>
  <c r="AK19" i="88"/>
  <c r="O19" i="88"/>
  <c r="Q5" i="2"/>
  <c r="M5" i="2"/>
  <c r="AS67" i="89"/>
  <c r="AT67" i="89" s="1"/>
  <c r="AC67" i="89"/>
  <c r="AB67" i="89"/>
  <c r="AA67" i="89"/>
  <c r="Z67" i="89"/>
  <c r="Y67" i="89"/>
  <c r="X67" i="89"/>
  <c r="W67" i="89"/>
  <c r="V67" i="89"/>
  <c r="U67" i="89"/>
  <c r="T67" i="89"/>
  <c r="S67" i="89"/>
  <c r="R67" i="89"/>
  <c r="N67" i="89"/>
  <c r="O67" i="89" s="1"/>
  <c r="M67" i="89"/>
  <c r="L67" i="89"/>
  <c r="K67" i="89"/>
  <c r="J67" i="89"/>
  <c r="I67" i="89"/>
  <c r="H67" i="89"/>
  <c r="G67" i="89"/>
  <c r="F67" i="89"/>
  <c r="E67" i="89"/>
  <c r="D67" i="89"/>
  <c r="C67" i="89"/>
  <c r="B67" i="89"/>
  <c r="AC66" i="89"/>
  <c r="AB66" i="89"/>
  <c r="AA66" i="89"/>
  <c r="Z66" i="89"/>
  <c r="Y66" i="89"/>
  <c r="X66" i="89"/>
  <c r="W66" i="89"/>
  <c r="V66" i="89"/>
  <c r="U66" i="89"/>
  <c r="T66" i="89"/>
  <c r="S66" i="89"/>
  <c r="R66" i="89"/>
  <c r="N66" i="89"/>
  <c r="O66" i="89" s="1"/>
  <c r="M66" i="89"/>
  <c r="L66" i="89"/>
  <c r="K66" i="89"/>
  <c r="J66" i="89"/>
  <c r="I66" i="89"/>
  <c r="H66" i="89"/>
  <c r="G66" i="89"/>
  <c r="F66" i="89"/>
  <c r="E66" i="89"/>
  <c r="D66" i="89"/>
  <c r="C66" i="89"/>
  <c r="B66" i="89"/>
  <c r="AC65" i="89"/>
  <c r="AB65" i="89"/>
  <c r="AA65" i="89"/>
  <c r="Z65" i="89"/>
  <c r="Y65" i="89"/>
  <c r="X65" i="89"/>
  <c r="AM65" i="89" s="1"/>
  <c r="W65" i="89"/>
  <c r="V65" i="89"/>
  <c r="U65" i="89"/>
  <c r="T65" i="89"/>
  <c r="S65" i="89"/>
  <c r="R65" i="89"/>
  <c r="N65" i="89"/>
  <c r="M65" i="89"/>
  <c r="L65" i="89"/>
  <c r="K65" i="89"/>
  <c r="J65" i="89"/>
  <c r="I65" i="89"/>
  <c r="H65" i="89"/>
  <c r="G65" i="89"/>
  <c r="F65" i="89"/>
  <c r="E65" i="89"/>
  <c r="D65" i="89"/>
  <c r="C65" i="89"/>
  <c r="B65" i="89"/>
  <c r="AC64" i="89"/>
  <c r="AE64" i="89" s="1"/>
  <c r="AB64" i="89"/>
  <c r="AA64" i="89"/>
  <c r="Z64" i="89"/>
  <c r="Y64" i="89"/>
  <c r="X64" i="89"/>
  <c r="W64" i="89"/>
  <c r="V64" i="89"/>
  <c r="U64" i="89"/>
  <c r="T64" i="89"/>
  <c r="S64" i="89"/>
  <c r="R64" i="89"/>
  <c r="M64" i="89"/>
  <c r="O64" i="89" s="1"/>
  <c r="L64" i="89"/>
  <c r="K64" i="89"/>
  <c r="J64" i="89"/>
  <c r="I64" i="89"/>
  <c r="H64" i="89"/>
  <c r="G64" i="89"/>
  <c r="F64" i="89"/>
  <c r="E64" i="89"/>
  <c r="D64" i="89"/>
  <c r="C64" i="89"/>
  <c r="B64" i="89"/>
  <c r="AM63" i="89"/>
  <c r="AS63" i="89"/>
  <c r="AR63" i="89"/>
  <c r="AQ63" i="89"/>
  <c r="AP63" i="89"/>
  <c r="AO63" i="89"/>
  <c r="AN63" i="89"/>
  <c r="AL63" i="89"/>
  <c r="AK63" i="89"/>
  <c r="AJ63" i="89"/>
  <c r="AI63" i="89"/>
  <c r="AH63" i="89"/>
  <c r="AG63" i="89"/>
  <c r="O63" i="89"/>
  <c r="AR62" i="89"/>
  <c r="AQ62" i="89"/>
  <c r="AP62" i="89"/>
  <c r="AO62" i="89"/>
  <c r="AN62" i="89"/>
  <c r="AM62" i="89"/>
  <c r="AL62" i="89"/>
  <c r="AK62" i="89"/>
  <c r="AJ62" i="89"/>
  <c r="AI62" i="89"/>
  <c r="AH62" i="89"/>
  <c r="AG62" i="89"/>
  <c r="AE62" i="89"/>
  <c r="O62" i="89"/>
  <c r="AR61" i="89"/>
  <c r="AQ61" i="89"/>
  <c r="AP61" i="89"/>
  <c r="AO61" i="89"/>
  <c r="AN61" i="89"/>
  <c r="AM61" i="89"/>
  <c r="AL61" i="89"/>
  <c r="AK61" i="89"/>
  <c r="AJ61" i="89"/>
  <c r="AI61" i="89"/>
  <c r="AH61" i="89"/>
  <c r="AG61" i="89"/>
  <c r="AE61" i="89"/>
  <c r="O61" i="89"/>
  <c r="AR60" i="89"/>
  <c r="AQ60" i="89"/>
  <c r="AP60" i="89"/>
  <c r="AO60" i="89"/>
  <c r="AN60" i="89"/>
  <c r="AM60" i="89"/>
  <c r="AL60" i="89"/>
  <c r="AK60" i="89"/>
  <c r="AJ60" i="89"/>
  <c r="AI60" i="89"/>
  <c r="AH60" i="89"/>
  <c r="AG60" i="89"/>
  <c r="AE60" i="89"/>
  <c r="O60" i="89"/>
  <c r="AR59" i="89"/>
  <c r="AQ59" i="89"/>
  <c r="AP59" i="89"/>
  <c r="AO59" i="89"/>
  <c r="AN59" i="89"/>
  <c r="AM59" i="89"/>
  <c r="AL59" i="89"/>
  <c r="AK59" i="89"/>
  <c r="AJ59" i="89"/>
  <c r="AI59" i="89"/>
  <c r="AH59" i="89"/>
  <c r="AG59" i="89"/>
  <c r="AE59" i="89"/>
  <c r="O59" i="89"/>
  <c r="AR58" i="89"/>
  <c r="AQ58" i="89"/>
  <c r="AP58" i="89"/>
  <c r="AO58" i="89"/>
  <c r="AN58" i="89"/>
  <c r="AM58" i="89"/>
  <c r="AL58" i="89"/>
  <c r="AK58" i="89"/>
  <c r="AJ58" i="89"/>
  <c r="AI58" i="89"/>
  <c r="AH58" i="89"/>
  <c r="AG58" i="89"/>
  <c r="AE58" i="89"/>
  <c r="O58" i="89"/>
  <c r="AR57" i="89"/>
  <c r="AQ57" i="89"/>
  <c r="AP57" i="89"/>
  <c r="AO57" i="89"/>
  <c r="AN57" i="89"/>
  <c r="AM57" i="89"/>
  <c r="AL57" i="89"/>
  <c r="AK57" i="89"/>
  <c r="AJ57" i="89"/>
  <c r="AI57" i="89"/>
  <c r="AH57" i="89"/>
  <c r="AG57" i="89"/>
  <c r="AE57" i="89"/>
  <c r="O57" i="89"/>
  <c r="AR56" i="89"/>
  <c r="AQ56" i="89"/>
  <c r="AP56" i="89"/>
  <c r="AO56" i="89"/>
  <c r="AN56" i="89"/>
  <c r="AM56" i="89"/>
  <c r="AL56" i="89"/>
  <c r="AK56" i="89"/>
  <c r="AJ56" i="89"/>
  <c r="AI56" i="89"/>
  <c r="AH56" i="89"/>
  <c r="AG56" i="89"/>
  <c r="AE56" i="89"/>
  <c r="O56" i="89"/>
  <c r="AR55" i="89"/>
  <c r="AT55" i="89" s="1"/>
  <c r="AQ55" i="89"/>
  <c r="AP55" i="89"/>
  <c r="AO55" i="89"/>
  <c r="AN55" i="89"/>
  <c r="AM55" i="89"/>
  <c r="AL55" i="89"/>
  <c r="AK55" i="89"/>
  <c r="AJ55" i="89"/>
  <c r="AI55" i="89"/>
  <c r="AH55" i="89"/>
  <c r="AG55" i="89"/>
  <c r="AE55" i="89"/>
  <c r="O55" i="89"/>
  <c r="AR54" i="89"/>
  <c r="AT54" i="89" s="1"/>
  <c r="AQ54" i="89"/>
  <c r="AP54" i="89"/>
  <c r="AO54" i="89"/>
  <c r="AN54" i="89"/>
  <c r="AM54" i="89"/>
  <c r="AL54" i="89"/>
  <c r="AK54" i="89"/>
  <c r="AJ54" i="89"/>
  <c r="AI54" i="89"/>
  <c r="AH54" i="89"/>
  <c r="AG54" i="89"/>
  <c r="AE54" i="89"/>
  <c r="O54" i="89"/>
  <c r="AR53" i="89"/>
  <c r="AT53" i="89" s="1"/>
  <c r="AQ53" i="89"/>
  <c r="AP53" i="89"/>
  <c r="AO53" i="89"/>
  <c r="AN53" i="89"/>
  <c r="AM53" i="89"/>
  <c r="AL53" i="89"/>
  <c r="AK53" i="89"/>
  <c r="AJ53" i="89"/>
  <c r="AI53" i="89"/>
  <c r="AH53" i="89"/>
  <c r="AG53" i="89"/>
  <c r="AE53" i="89"/>
  <c r="O53" i="89"/>
  <c r="AR52" i="89"/>
  <c r="AT52" i="89" s="1"/>
  <c r="AQ52" i="89"/>
  <c r="AP52" i="89"/>
  <c r="AO52" i="89"/>
  <c r="AN52" i="89"/>
  <c r="AM52" i="89"/>
  <c r="AL52" i="89"/>
  <c r="AK52" i="89"/>
  <c r="AJ52" i="89"/>
  <c r="AI52" i="89"/>
  <c r="AH52" i="89"/>
  <c r="AG52" i="89"/>
  <c r="AE52" i="89"/>
  <c r="O52" i="89"/>
  <c r="AS51" i="89"/>
  <c r="AR51" i="89"/>
  <c r="AQ51" i="89"/>
  <c r="AP51" i="89"/>
  <c r="AO51" i="89"/>
  <c r="AN51" i="89"/>
  <c r="AM51" i="89"/>
  <c r="AL51" i="89"/>
  <c r="AK51" i="89"/>
  <c r="AJ51" i="89"/>
  <c r="AI51" i="89"/>
  <c r="AH51" i="89"/>
  <c r="AG51" i="89"/>
  <c r="AE51" i="89"/>
  <c r="O51" i="89"/>
  <c r="AS45" i="89"/>
  <c r="AT45" i="89" s="1"/>
  <c r="AD45" i="89"/>
  <c r="AE45" i="89" s="1"/>
  <c r="AC45" i="89"/>
  <c r="AB45" i="89"/>
  <c r="AA45" i="89"/>
  <c r="Z45" i="89"/>
  <c r="Y45" i="89"/>
  <c r="X45" i="89"/>
  <c r="W45" i="89"/>
  <c r="V45" i="89"/>
  <c r="U45" i="89"/>
  <c r="T45" i="89"/>
  <c r="S45" i="89"/>
  <c r="R45" i="89"/>
  <c r="N45" i="89"/>
  <c r="O45" i="89" s="1"/>
  <c r="M45" i="89"/>
  <c r="L45" i="89"/>
  <c r="K45" i="89"/>
  <c r="J45" i="89"/>
  <c r="I45" i="89"/>
  <c r="H45" i="89"/>
  <c r="G45" i="89"/>
  <c r="F45" i="89"/>
  <c r="E45" i="89"/>
  <c r="D45" i="89"/>
  <c r="C45" i="89"/>
  <c r="B45" i="89"/>
  <c r="AD44" i="89"/>
  <c r="AE44" i="89" s="1"/>
  <c r="AC44" i="89"/>
  <c r="AB44" i="89"/>
  <c r="AA44" i="89"/>
  <c r="Z44" i="89"/>
  <c r="Y44" i="89"/>
  <c r="X44" i="89"/>
  <c r="W44" i="89"/>
  <c r="V44" i="89"/>
  <c r="U44" i="89"/>
  <c r="T44" i="89"/>
  <c r="S44" i="89"/>
  <c r="R44" i="89"/>
  <c r="N44" i="89"/>
  <c r="O44" i="89" s="1"/>
  <c r="M44" i="89"/>
  <c r="L44" i="89"/>
  <c r="K44" i="89"/>
  <c r="J44" i="89"/>
  <c r="I44" i="89"/>
  <c r="H44" i="89"/>
  <c r="G44" i="89"/>
  <c r="F44" i="89"/>
  <c r="E44" i="89"/>
  <c r="D44" i="89"/>
  <c r="C44" i="89"/>
  <c r="B44" i="89"/>
  <c r="AD43" i="89"/>
  <c r="AE43" i="89" s="1"/>
  <c r="AC43" i="89"/>
  <c r="AB43" i="89"/>
  <c r="AA43" i="89"/>
  <c r="Z43" i="89"/>
  <c r="Y43" i="89"/>
  <c r="X43" i="89"/>
  <c r="W43" i="89"/>
  <c r="V43" i="89"/>
  <c r="U43" i="89"/>
  <c r="T43" i="89"/>
  <c r="S43" i="89"/>
  <c r="R43" i="89"/>
  <c r="N43" i="89"/>
  <c r="O43" i="89" s="1"/>
  <c r="M43" i="89"/>
  <c r="L43" i="89"/>
  <c r="K43" i="89"/>
  <c r="J43" i="89"/>
  <c r="I43" i="89"/>
  <c r="H43" i="89"/>
  <c r="G43" i="89"/>
  <c r="AL43" i="89" s="1"/>
  <c r="F43" i="89"/>
  <c r="E43" i="89"/>
  <c r="D43" i="89"/>
  <c r="C43" i="89"/>
  <c r="B43" i="89"/>
  <c r="AD42" i="89"/>
  <c r="AC42" i="89"/>
  <c r="AB42" i="89"/>
  <c r="AA42" i="89"/>
  <c r="Z42" i="89"/>
  <c r="Y42" i="89"/>
  <c r="X42" i="89"/>
  <c r="W42" i="89"/>
  <c r="V42" i="89"/>
  <c r="U42" i="89"/>
  <c r="T42" i="89"/>
  <c r="S42" i="89"/>
  <c r="R42" i="89"/>
  <c r="N42" i="89"/>
  <c r="M42" i="89"/>
  <c r="L42" i="89"/>
  <c r="K42" i="89"/>
  <c r="J42" i="89"/>
  <c r="I42" i="89"/>
  <c r="H42" i="89"/>
  <c r="G42" i="89"/>
  <c r="F42" i="89"/>
  <c r="E42" i="89"/>
  <c r="D42" i="89"/>
  <c r="C42" i="89"/>
  <c r="B42" i="89"/>
  <c r="AO41" i="89"/>
  <c r="AG41" i="89"/>
  <c r="AE41" i="89"/>
  <c r="AS41" i="89"/>
  <c r="AQ41" i="89"/>
  <c r="AP41" i="89"/>
  <c r="AM41" i="89"/>
  <c r="AL41" i="89"/>
  <c r="AK41" i="89"/>
  <c r="AI41" i="89"/>
  <c r="AH41" i="89"/>
  <c r="O41" i="89"/>
  <c r="AR41" i="89"/>
  <c r="AN41" i="89"/>
  <c r="AJ41" i="89"/>
  <c r="AS40" i="89"/>
  <c r="AT40" i="89" s="1"/>
  <c r="AR40" i="89"/>
  <c r="AQ40" i="89"/>
  <c r="AP40" i="89"/>
  <c r="AO40" i="89"/>
  <c r="AN40" i="89"/>
  <c r="AM40" i="89"/>
  <c r="AL40" i="89"/>
  <c r="AK40" i="89"/>
  <c r="AJ40" i="89"/>
  <c r="AI40" i="89"/>
  <c r="AH40" i="89"/>
  <c r="AG40" i="89"/>
  <c r="AE40" i="89"/>
  <c r="O40" i="89"/>
  <c r="AR39" i="89"/>
  <c r="AQ39" i="89"/>
  <c r="AP39" i="89"/>
  <c r="AO39" i="89"/>
  <c r="AN39" i="89"/>
  <c r="AM39" i="89"/>
  <c r="AL39" i="89"/>
  <c r="AK39" i="89"/>
  <c r="AJ39" i="89"/>
  <c r="AI39" i="89"/>
  <c r="AH39" i="89"/>
  <c r="AG39" i="89"/>
  <c r="AE39" i="89"/>
  <c r="O39" i="89"/>
  <c r="AR38" i="89"/>
  <c r="AQ38" i="89"/>
  <c r="AP38" i="89"/>
  <c r="AO38" i="89"/>
  <c r="AN38" i="89"/>
  <c r="AM38" i="89"/>
  <c r="AL38" i="89"/>
  <c r="AK38" i="89"/>
  <c r="AJ38" i="89"/>
  <c r="AI38" i="89"/>
  <c r="AH38" i="89"/>
  <c r="AG38" i="89"/>
  <c r="AE38" i="89"/>
  <c r="O38" i="89"/>
  <c r="AR37" i="89"/>
  <c r="AQ37" i="89"/>
  <c r="AP37" i="89"/>
  <c r="AO37" i="89"/>
  <c r="AN37" i="89"/>
  <c r="AM37" i="89"/>
  <c r="AL37" i="89"/>
  <c r="AK37" i="89"/>
  <c r="AJ37" i="89"/>
  <c r="AI37" i="89"/>
  <c r="AH37" i="89"/>
  <c r="AG37" i="89"/>
  <c r="AE37" i="89"/>
  <c r="O37" i="89"/>
  <c r="AR36" i="89"/>
  <c r="AQ36" i="89"/>
  <c r="AP36" i="89"/>
  <c r="AO36" i="89"/>
  <c r="AN36" i="89"/>
  <c r="AM36" i="89"/>
  <c r="AL36" i="89"/>
  <c r="AK36" i="89"/>
  <c r="AJ36" i="89"/>
  <c r="AI36" i="89"/>
  <c r="AH36" i="89"/>
  <c r="AG36" i="89"/>
  <c r="AE36" i="89"/>
  <c r="O36" i="89"/>
  <c r="AR35" i="89"/>
  <c r="AQ35" i="89"/>
  <c r="AP35" i="89"/>
  <c r="AO35" i="89"/>
  <c r="AN35" i="89"/>
  <c r="AM35" i="89"/>
  <c r="AL35" i="89"/>
  <c r="AK35" i="89"/>
  <c r="AJ35" i="89"/>
  <c r="AI35" i="89"/>
  <c r="AH35" i="89"/>
  <c r="AG35" i="89"/>
  <c r="AE35" i="89"/>
  <c r="O35" i="89"/>
  <c r="AR34" i="89"/>
  <c r="AQ34" i="89"/>
  <c r="AP34" i="89"/>
  <c r="AO34" i="89"/>
  <c r="AN34" i="89"/>
  <c r="AM34" i="89"/>
  <c r="AL34" i="89"/>
  <c r="AK34" i="89"/>
  <c r="AJ34" i="89"/>
  <c r="AI34" i="89"/>
  <c r="AH34" i="89"/>
  <c r="AG34" i="89"/>
  <c r="AE34" i="89"/>
  <c r="O34" i="89"/>
  <c r="AR33" i="89"/>
  <c r="AT33" i="89" s="1"/>
  <c r="AQ33" i="89"/>
  <c r="AP33" i="89"/>
  <c r="AO33" i="89"/>
  <c r="AN33" i="89"/>
  <c r="AM33" i="89"/>
  <c r="AL33" i="89"/>
  <c r="AK33" i="89"/>
  <c r="AJ33" i="89"/>
  <c r="AI33" i="89"/>
  <c r="AH33" i="89"/>
  <c r="AG33" i="89"/>
  <c r="AE33" i="89"/>
  <c r="O33" i="89"/>
  <c r="AR32" i="89"/>
  <c r="AT32" i="89" s="1"/>
  <c r="AQ32" i="89"/>
  <c r="AP32" i="89"/>
  <c r="AO32" i="89"/>
  <c r="AN32" i="89"/>
  <c r="AM32" i="89"/>
  <c r="AL32" i="89"/>
  <c r="AK32" i="89"/>
  <c r="AJ32" i="89"/>
  <c r="AI32" i="89"/>
  <c r="AH32" i="89"/>
  <c r="AG32" i="89"/>
  <c r="AE32" i="89"/>
  <c r="O32" i="89"/>
  <c r="AR31" i="89"/>
  <c r="AT31" i="89" s="1"/>
  <c r="AQ31" i="89"/>
  <c r="AP31" i="89"/>
  <c r="AO31" i="89"/>
  <c r="AN31" i="89"/>
  <c r="AM31" i="89"/>
  <c r="AL31" i="89"/>
  <c r="AK31" i="89"/>
  <c r="AJ31" i="89"/>
  <c r="AI31" i="89"/>
  <c r="AH31" i="89"/>
  <c r="AG31" i="89"/>
  <c r="AE31" i="89"/>
  <c r="O31" i="89"/>
  <c r="AR30" i="89"/>
  <c r="AT30" i="89" s="1"/>
  <c r="AQ30" i="89"/>
  <c r="AP30" i="89"/>
  <c r="AO30" i="89"/>
  <c r="AN30" i="89"/>
  <c r="AM30" i="89"/>
  <c r="AL30" i="89"/>
  <c r="AK30" i="89"/>
  <c r="AJ30" i="89"/>
  <c r="AI30" i="89"/>
  <c r="AH30" i="89"/>
  <c r="AG30" i="89"/>
  <c r="AE30" i="89"/>
  <c r="O30" i="89"/>
  <c r="AS29" i="89"/>
  <c r="AR29" i="89"/>
  <c r="AQ29" i="89"/>
  <c r="AP29" i="89"/>
  <c r="AO29" i="89"/>
  <c r="AN29" i="89"/>
  <c r="AM29" i="89"/>
  <c r="AL29" i="89"/>
  <c r="AK29" i="89"/>
  <c r="AJ29" i="89"/>
  <c r="AI29" i="89"/>
  <c r="AH29" i="89"/>
  <c r="AG29" i="89"/>
  <c r="AE29" i="89"/>
  <c r="O29" i="89"/>
  <c r="O26" i="89"/>
  <c r="AE26" i="89" s="1"/>
  <c r="AT26" i="89" s="1"/>
  <c r="Q24" i="89"/>
  <c r="AS23" i="89"/>
  <c r="AT23" i="89" s="1"/>
  <c r="AD23" i="89"/>
  <c r="AE23" i="89" s="1"/>
  <c r="AC23" i="89"/>
  <c r="AB23" i="89"/>
  <c r="AA23" i="89"/>
  <c r="Z23" i="89"/>
  <c r="Y23" i="89"/>
  <c r="X23" i="89"/>
  <c r="W23" i="89"/>
  <c r="V23" i="89"/>
  <c r="U23" i="89"/>
  <c r="T23" i="89"/>
  <c r="S23" i="89"/>
  <c r="R23" i="89"/>
  <c r="N23" i="89"/>
  <c r="O23" i="89" s="1"/>
  <c r="M23" i="89"/>
  <c r="L23" i="89"/>
  <c r="K23" i="89"/>
  <c r="J23" i="89"/>
  <c r="I23" i="89"/>
  <c r="H23" i="89"/>
  <c r="G23" i="89"/>
  <c r="F23" i="89"/>
  <c r="E23" i="89"/>
  <c r="D23" i="89"/>
  <c r="C23" i="89"/>
  <c r="B23" i="89"/>
  <c r="AD22" i="89"/>
  <c r="AE22" i="89" s="1"/>
  <c r="AC22" i="89"/>
  <c r="AB22" i="89"/>
  <c r="AA22" i="89"/>
  <c r="Z22" i="89"/>
  <c r="Y22" i="89"/>
  <c r="X22" i="89"/>
  <c r="W22" i="89"/>
  <c r="V22" i="89"/>
  <c r="U22" i="89"/>
  <c r="T22" i="89"/>
  <c r="S22" i="89"/>
  <c r="R22" i="89"/>
  <c r="N22" i="89"/>
  <c r="O22" i="89" s="1"/>
  <c r="M22" i="89"/>
  <c r="L22" i="89"/>
  <c r="K22" i="89"/>
  <c r="J22" i="89"/>
  <c r="I22" i="89"/>
  <c r="AN22" i="89" s="1"/>
  <c r="H22" i="89"/>
  <c r="G22" i="89"/>
  <c r="F22" i="89"/>
  <c r="E22" i="89"/>
  <c r="D22" i="89"/>
  <c r="C22" i="89"/>
  <c r="B22" i="89"/>
  <c r="AD21" i="89"/>
  <c r="AC21" i="89"/>
  <c r="AB21" i="89"/>
  <c r="AA21" i="89"/>
  <c r="Z21" i="89"/>
  <c r="Y21" i="89"/>
  <c r="X21" i="89"/>
  <c r="W21" i="89"/>
  <c r="V21" i="89"/>
  <c r="U21" i="89"/>
  <c r="T21" i="89"/>
  <c r="S21" i="89"/>
  <c r="R21" i="89"/>
  <c r="M21" i="89"/>
  <c r="L21" i="89"/>
  <c r="K21" i="89"/>
  <c r="J21" i="89"/>
  <c r="I21" i="89"/>
  <c r="H21" i="89"/>
  <c r="G21" i="89"/>
  <c r="F21" i="89"/>
  <c r="E21" i="89"/>
  <c r="D21" i="89"/>
  <c r="C21" i="89"/>
  <c r="B21" i="89"/>
  <c r="AD20" i="89"/>
  <c r="AC20" i="89"/>
  <c r="AB20" i="89"/>
  <c r="AA20" i="89"/>
  <c r="Z20" i="89"/>
  <c r="Y20" i="89"/>
  <c r="X20" i="89"/>
  <c r="W20" i="89"/>
  <c r="V20" i="89"/>
  <c r="U20" i="89"/>
  <c r="AJ20" i="89" s="1"/>
  <c r="T20" i="89"/>
  <c r="S20" i="89"/>
  <c r="R20" i="89"/>
  <c r="M20" i="89"/>
  <c r="O20" i="89" s="1"/>
  <c r="L20" i="89"/>
  <c r="K20" i="89"/>
  <c r="J20" i="89"/>
  <c r="I20" i="89"/>
  <c r="H20" i="89"/>
  <c r="G20" i="89"/>
  <c r="F20" i="89"/>
  <c r="E20" i="89"/>
  <c r="D20" i="89"/>
  <c r="C20" i="89"/>
  <c r="B20" i="89"/>
  <c r="AP19" i="89"/>
  <c r="AH19" i="89"/>
  <c r="AE19" i="89"/>
  <c r="AR19" i="89"/>
  <c r="AQ19" i="89"/>
  <c r="AO19" i="89"/>
  <c r="AN19" i="89"/>
  <c r="AM19" i="89"/>
  <c r="AK19" i="89"/>
  <c r="AJ19" i="89"/>
  <c r="AI19" i="89"/>
  <c r="AG19" i="89"/>
  <c r="O19" i="89"/>
  <c r="AL19" i="89"/>
  <c r="A63" i="89"/>
  <c r="AR18" i="89"/>
  <c r="AQ18" i="89"/>
  <c r="AQ23" i="89" s="1"/>
  <c r="AP18" i="89"/>
  <c r="AO18" i="89"/>
  <c r="AN18" i="89"/>
  <c r="AN23" i="89" s="1"/>
  <c r="AM18" i="89"/>
  <c r="AL18" i="89"/>
  <c r="AK18" i="89"/>
  <c r="AJ18" i="89"/>
  <c r="AI18" i="89"/>
  <c r="AI23" i="89" s="1"/>
  <c r="AH18" i="89"/>
  <c r="AG18" i="89"/>
  <c r="AE18" i="89"/>
  <c r="O18" i="89"/>
  <c r="AR17" i="89"/>
  <c r="AQ17" i="89"/>
  <c r="AP17" i="89"/>
  <c r="AO17" i="89"/>
  <c r="AN17" i="89"/>
  <c r="AM17" i="89"/>
  <c r="AL17" i="89"/>
  <c r="AK17" i="89"/>
  <c r="AJ17" i="89"/>
  <c r="AI17" i="89"/>
  <c r="AH17" i="89"/>
  <c r="AG17" i="89"/>
  <c r="AE17" i="89"/>
  <c r="O17" i="89"/>
  <c r="AR16" i="89"/>
  <c r="AQ16" i="89"/>
  <c r="AP16" i="89"/>
  <c r="AO16" i="89"/>
  <c r="AN16" i="89"/>
  <c r="AM16" i="89"/>
  <c r="AL16" i="89"/>
  <c r="AK16" i="89"/>
  <c r="AJ16" i="89"/>
  <c r="AI16" i="89"/>
  <c r="AH16" i="89"/>
  <c r="AG16" i="89"/>
  <c r="AE16" i="89"/>
  <c r="O16" i="89"/>
  <c r="AR15" i="89"/>
  <c r="AQ15" i="89"/>
  <c r="AP15" i="89"/>
  <c r="AO15" i="89"/>
  <c r="AN15" i="89"/>
  <c r="AM15" i="89"/>
  <c r="AL15" i="89"/>
  <c r="AK15" i="89"/>
  <c r="AJ15" i="89"/>
  <c r="AI15" i="89"/>
  <c r="AH15" i="89"/>
  <c r="AG15" i="89"/>
  <c r="AE15" i="89"/>
  <c r="O15" i="89"/>
  <c r="AR14" i="89"/>
  <c r="AQ14" i="89"/>
  <c r="AP14" i="89"/>
  <c r="AO14" i="89"/>
  <c r="AN14" i="89"/>
  <c r="AM14" i="89"/>
  <c r="AL14" i="89"/>
  <c r="AK14" i="89"/>
  <c r="AJ14" i="89"/>
  <c r="AI14" i="89"/>
  <c r="AH14" i="89"/>
  <c r="AG14" i="89"/>
  <c r="AE14" i="89"/>
  <c r="O14" i="89"/>
  <c r="AR13" i="89"/>
  <c r="AQ13" i="89"/>
  <c r="AP13" i="89"/>
  <c r="AO13" i="89"/>
  <c r="AN13" i="89"/>
  <c r="AM13" i="89"/>
  <c r="AL13" i="89"/>
  <c r="AK13" i="89"/>
  <c r="AJ13" i="89"/>
  <c r="AI13" i="89"/>
  <c r="AH13" i="89"/>
  <c r="AG13" i="89"/>
  <c r="AE13" i="89"/>
  <c r="O13" i="89"/>
  <c r="AR12" i="89"/>
  <c r="AQ12" i="89"/>
  <c r="AP12" i="89"/>
  <c r="AO12" i="89"/>
  <c r="AN12" i="89"/>
  <c r="AM12" i="89"/>
  <c r="AL12" i="89"/>
  <c r="AK12" i="89"/>
  <c r="AJ12" i="89"/>
  <c r="AI12" i="89"/>
  <c r="AH12" i="89"/>
  <c r="AG12" i="89"/>
  <c r="AE12" i="89"/>
  <c r="O12" i="89"/>
  <c r="AR11" i="89"/>
  <c r="AT11" i="89" s="1"/>
  <c r="AQ11" i="89"/>
  <c r="AP11" i="89"/>
  <c r="AO11" i="89"/>
  <c r="AN11" i="89"/>
  <c r="AM11" i="89"/>
  <c r="AL11" i="89"/>
  <c r="AK11" i="89"/>
  <c r="AJ11" i="89"/>
  <c r="AI11" i="89"/>
  <c r="AH11" i="89"/>
  <c r="AG11" i="89"/>
  <c r="AE11" i="89"/>
  <c r="O11" i="89"/>
  <c r="AR10" i="89"/>
  <c r="AT10" i="89" s="1"/>
  <c r="AQ10" i="89"/>
  <c r="AP10" i="89"/>
  <c r="AO10" i="89"/>
  <c r="AN10" i="89"/>
  <c r="AM10" i="89"/>
  <c r="AL10" i="89"/>
  <c r="AK10" i="89"/>
  <c r="AJ10" i="89"/>
  <c r="AI10" i="89"/>
  <c r="AH10" i="89"/>
  <c r="AG10" i="89"/>
  <c r="AE10" i="89"/>
  <c r="O10" i="89"/>
  <c r="AR9" i="89"/>
  <c r="AT9" i="89" s="1"/>
  <c r="AQ9" i="89"/>
  <c r="AP9" i="89"/>
  <c r="AO9" i="89"/>
  <c r="AN9" i="89"/>
  <c r="AM9" i="89"/>
  <c r="AL9" i="89"/>
  <c r="AK9" i="89"/>
  <c r="AJ9" i="89"/>
  <c r="AI9" i="89"/>
  <c r="AH9" i="89"/>
  <c r="AG9" i="89"/>
  <c r="AE9" i="89"/>
  <c r="O9" i="89"/>
  <c r="AR8" i="89"/>
  <c r="AT8" i="89" s="1"/>
  <c r="AQ8" i="89"/>
  <c r="AP8" i="89"/>
  <c r="AO8" i="89"/>
  <c r="AN8" i="89"/>
  <c r="AM8" i="89"/>
  <c r="AL8" i="89"/>
  <c r="AK8" i="89"/>
  <c r="AJ8" i="89"/>
  <c r="AI8" i="89"/>
  <c r="AH8" i="89"/>
  <c r="AG8" i="89"/>
  <c r="AE8" i="89"/>
  <c r="O8" i="89"/>
  <c r="AS7" i="89"/>
  <c r="AR7" i="89"/>
  <c r="AQ7" i="89"/>
  <c r="AP7" i="89"/>
  <c r="AO7" i="89"/>
  <c r="AN7" i="89"/>
  <c r="AM7" i="89"/>
  <c r="AL7" i="89"/>
  <c r="AK7" i="89"/>
  <c r="AJ7" i="89"/>
  <c r="AI7" i="89"/>
  <c r="AH7" i="89"/>
  <c r="AG7" i="89"/>
  <c r="AE7" i="89"/>
  <c r="O7" i="89"/>
  <c r="AS67" i="88"/>
  <c r="AT67" i="88" s="1"/>
  <c r="AD67" i="88"/>
  <c r="AE67" i="88" s="1"/>
  <c r="AC67" i="88"/>
  <c r="AB67" i="88"/>
  <c r="AA67" i="88"/>
  <c r="Z67" i="88"/>
  <c r="Y67" i="88"/>
  <c r="X67" i="88"/>
  <c r="W67" i="88"/>
  <c r="V67" i="88"/>
  <c r="U67" i="88"/>
  <c r="T67" i="88"/>
  <c r="S67" i="88"/>
  <c r="R67" i="88"/>
  <c r="N67" i="88"/>
  <c r="O67" i="88" s="1"/>
  <c r="L67" i="88"/>
  <c r="K67" i="88"/>
  <c r="J67" i="88"/>
  <c r="I67" i="88"/>
  <c r="H67" i="88"/>
  <c r="G67" i="88"/>
  <c r="F67" i="88"/>
  <c r="E67" i="88"/>
  <c r="D67" i="88"/>
  <c r="C67" i="88"/>
  <c r="B67" i="88"/>
  <c r="AD66" i="88"/>
  <c r="AE66" i="88" s="1"/>
  <c r="AC66" i="88"/>
  <c r="AB66" i="88"/>
  <c r="AA66" i="88"/>
  <c r="Z66" i="88"/>
  <c r="Y66" i="88"/>
  <c r="X66" i="88"/>
  <c r="W66" i="88"/>
  <c r="AL66" i="88" s="1"/>
  <c r="V66" i="88"/>
  <c r="U66" i="88"/>
  <c r="T66" i="88"/>
  <c r="S66" i="88"/>
  <c r="R66" i="88"/>
  <c r="M66" i="88"/>
  <c r="L66" i="88"/>
  <c r="K66" i="88"/>
  <c r="J66" i="88"/>
  <c r="I66" i="88"/>
  <c r="H66" i="88"/>
  <c r="G66" i="88"/>
  <c r="F66" i="88"/>
  <c r="E66" i="88"/>
  <c r="D66" i="88"/>
  <c r="C66" i="88"/>
  <c r="B66" i="88"/>
  <c r="AD65" i="88"/>
  <c r="AE65" i="88" s="1"/>
  <c r="AC65" i="88"/>
  <c r="AB65" i="88"/>
  <c r="AA65" i="88"/>
  <c r="Z65" i="88"/>
  <c r="Y65" i="88"/>
  <c r="X65" i="88"/>
  <c r="AM65" i="88" s="1"/>
  <c r="W65" i="88"/>
  <c r="V65" i="88"/>
  <c r="U65" i="88"/>
  <c r="T65" i="88"/>
  <c r="S65" i="88"/>
  <c r="R65" i="88"/>
  <c r="M65" i="88"/>
  <c r="L65" i="88"/>
  <c r="K65" i="88"/>
  <c r="J65" i="88"/>
  <c r="I65" i="88"/>
  <c r="H65" i="88"/>
  <c r="G65" i="88"/>
  <c r="F65" i="88"/>
  <c r="E65" i="88"/>
  <c r="D65" i="88"/>
  <c r="C65" i="88"/>
  <c r="B65" i="88"/>
  <c r="AD64" i="88"/>
  <c r="AC64" i="88"/>
  <c r="AB64" i="88"/>
  <c r="AA64" i="88"/>
  <c r="Z64" i="88"/>
  <c r="Y64" i="88"/>
  <c r="X64" i="88"/>
  <c r="W64" i="88"/>
  <c r="V64" i="88"/>
  <c r="U64" i="88"/>
  <c r="T64" i="88"/>
  <c r="S64" i="88"/>
  <c r="R64" i="88"/>
  <c r="M64" i="88"/>
  <c r="O64" i="88" s="1"/>
  <c r="L64" i="88"/>
  <c r="K64" i="88"/>
  <c r="J64" i="88"/>
  <c r="I64" i="88"/>
  <c r="H64" i="88"/>
  <c r="G64" i="88"/>
  <c r="F64" i="88"/>
  <c r="E64" i="88"/>
  <c r="D64" i="88"/>
  <c r="C64" i="88"/>
  <c r="B64" i="88"/>
  <c r="AS63" i="88"/>
  <c r="AP63" i="88"/>
  <c r="AK63" i="88"/>
  <c r="AH63" i="88"/>
  <c r="AE63" i="88"/>
  <c r="AQ63" i="88"/>
  <c r="AN63" i="88"/>
  <c r="AL63" i="88"/>
  <c r="AJ63" i="88"/>
  <c r="AI63" i="88"/>
  <c r="AG63" i="88"/>
  <c r="A63" i="88"/>
  <c r="AS62" i="88"/>
  <c r="AT62" i="88" s="1"/>
  <c r="AR62" i="88"/>
  <c r="AQ62" i="88"/>
  <c r="AP62" i="88"/>
  <c r="AO62" i="88"/>
  <c r="AN62" i="88"/>
  <c r="AM62" i="88"/>
  <c r="AL62" i="88"/>
  <c r="AK62" i="88"/>
  <c r="AJ62" i="88"/>
  <c r="AI62" i="88"/>
  <c r="AH62" i="88"/>
  <c r="AG62" i="88"/>
  <c r="AE62" i="88"/>
  <c r="O62" i="88"/>
  <c r="AS61" i="88"/>
  <c r="AT61" i="88" s="1"/>
  <c r="AR61" i="88"/>
  <c r="AQ61" i="88"/>
  <c r="AP61" i="88"/>
  <c r="AO61" i="88"/>
  <c r="AN61" i="88"/>
  <c r="AM61" i="88"/>
  <c r="AL61" i="88"/>
  <c r="AK61" i="88"/>
  <c r="AJ61" i="88"/>
  <c r="AI61" i="88"/>
  <c r="AH61" i="88"/>
  <c r="AG61" i="88"/>
  <c r="AE61" i="88"/>
  <c r="O61" i="88"/>
  <c r="AR60" i="88"/>
  <c r="AQ60" i="88"/>
  <c r="AP60" i="88"/>
  <c r="AO60" i="88"/>
  <c r="AN60" i="88"/>
  <c r="AM60" i="88"/>
  <c r="AL60" i="88"/>
  <c r="AK60" i="88"/>
  <c r="AJ60" i="88"/>
  <c r="AI60" i="88"/>
  <c r="AH60" i="88"/>
  <c r="AG60" i="88"/>
  <c r="AE60" i="88"/>
  <c r="O60" i="88"/>
  <c r="AR59" i="88"/>
  <c r="AQ59" i="88"/>
  <c r="AP59" i="88"/>
  <c r="AO59" i="88"/>
  <c r="AN59" i="88"/>
  <c r="AM59" i="88"/>
  <c r="AL59" i="88"/>
  <c r="AK59" i="88"/>
  <c r="AJ59" i="88"/>
  <c r="AI59" i="88"/>
  <c r="AH59" i="88"/>
  <c r="AG59" i="88"/>
  <c r="AE59" i="88"/>
  <c r="O59" i="88"/>
  <c r="AR58" i="88"/>
  <c r="AQ58" i="88"/>
  <c r="AP58" i="88"/>
  <c r="AO58" i="88"/>
  <c r="AN58" i="88"/>
  <c r="AM58" i="88"/>
  <c r="AL58" i="88"/>
  <c r="AK58" i="88"/>
  <c r="AJ58" i="88"/>
  <c r="AI58" i="88"/>
  <c r="AH58" i="88"/>
  <c r="AG58" i="88"/>
  <c r="AE58" i="88"/>
  <c r="O58" i="88"/>
  <c r="AR57" i="88"/>
  <c r="AQ57" i="88"/>
  <c r="AP57" i="88"/>
  <c r="AO57" i="88"/>
  <c r="AN57" i="88"/>
  <c r="AM57" i="88"/>
  <c r="AL57" i="88"/>
  <c r="AK57" i="88"/>
  <c r="AJ57" i="88"/>
  <c r="AI57" i="88"/>
  <c r="AH57" i="88"/>
  <c r="AG57" i="88"/>
  <c r="AE57" i="88"/>
  <c r="O57" i="88"/>
  <c r="AR56" i="88"/>
  <c r="AQ56" i="88"/>
  <c r="AP56" i="88"/>
  <c r="AO56" i="88"/>
  <c r="AN56" i="88"/>
  <c r="AM56" i="88"/>
  <c r="AL56" i="88"/>
  <c r="AK56" i="88"/>
  <c r="AJ56" i="88"/>
  <c r="AI56" i="88"/>
  <c r="AH56" i="88"/>
  <c r="AG56" i="88"/>
  <c r="AE56" i="88"/>
  <c r="O56" i="88"/>
  <c r="AR55" i="88"/>
  <c r="AT55" i="88" s="1"/>
  <c r="AQ55" i="88"/>
  <c r="AP55" i="88"/>
  <c r="AO55" i="88"/>
  <c r="AN55" i="88"/>
  <c r="AM55" i="88"/>
  <c r="AL55" i="88"/>
  <c r="AK55" i="88"/>
  <c r="AJ55" i="88"/>
  <c r="AI55" i="88"/>
  <c r="AH55" i="88"/>
  <c r="AG55" i="88"/>
  <c r="AE55" i="88"/>
  <c r="O55" i="88"/>
  <c r="AR54" i="88"/>
  <c r="AT54" i="88" s="1"/>
  <c r="AQ54" i="88"/>
  <c r="AP54" i="88"/>
  <c r="AO54" i="88"/>
  <c r="AN54" i="88"/>
  <c r="AM54" i="88"/>
  <c r="AL54" i="88"/>
  <c r="AK54" i="88"/>
  <c r="AJ54" i="88"/>
  <c r="AI54" i="88"/>
  <c r="AH54" i="88"/>
  <c r="AG54" i="88"/>
  <c r="AE54" i="88"/>
  <c r="O54" i="88"/>
  <c r="AR53" i="88"/>
  <c r="AT53" i="88" s="1"/>
  <c r="AQ53" i="88"/>
  <c r="AP53" i="88"/>
  <c r="AO53" i="88"/>
  <c r="AN53" i="88"/>
  <c r="AM53" i="88"/>
  <c r="AL53" i="88"/>
  <c r="AK53" i="88"/>
  <c r="AJ53" i="88"/>
  <c r="AI53" i="88"/>
  <c r="AH53" i="88"/>
  <c r="AG53" i="88"/>
  <c r="AE53" i="88"/>
  <c r="O53" i="88"/>
  <c r="AR52" i="88"/>
  <c r="AT52" i="88" s="1"/>
  <c r="AQ52" i="88"/>
  <c r="AP52" i="88"/>
  <c r="AO52" i="88"/>
  <c r="AN52" i="88"/>
  <c r="AM52" i="88"/>
  <c r="AL52" i="88"/>
  <c r="AK52" i="88"/>
  <c r="AJ52" i="88"/>
  <c r="AI52" i="88"/>
  <c r="AH52" i="88"/>
  <c r="AG52" i="88"/>
  <c r="AE52" i="88"/>
  <c r="O52" i="88"/>
  <c r="AS51" i="88"/>
  <c r="AR51" i="88"/>
  <c r="AQ51" i="88"/>
  <c r="AP51" i="88"/>
  <c r="AO51" i="88"/>
  <c r="AN51" i="88"/>
  <c r="AM51" i="88"/>
  <c r="AL51" i="88"/>
  <c r="AK51" i="88"/>
  <c r="AJ51" i="88"/>
  <c r="AI51" i="88"/>
  <c r="AH51" i="88"/>
  <c r="AG51" i="88"/>
  <c r="AE51" i="88"/>
  <c r="O51" i="88"/>
  <c r="AT48" i="88"/>
  <c r="AS45" i="88"/>
  <c r="AD45" i="88"/>
  <c r="AE45" i="88" s="1"/>
  <c r="AB45" i="88"/>
  <c r="AA45" i="88"/>
  <c r="Z45" i="88"/>
  <c r="Y45" i="88"/>
  <c r="X45" i="88"/>
  <c r="W45" i="88"/>
  <c r="V45" i="88"/>
  <c r="U45" i="88"/>
  <c r="T45" i="88"/>
  <c r="S45" i="88"/>
  <c r="R45" i="88"/>
  <c r="N45" i="88"/>
  <c r="O45" i="88" s="1"/>
  <c r="L45" i="88"/>
  <c r="K45" i="88"/>
  <c r="J45" i="88"/>
  <c r="I45" i="88"/>
  <c r="H45" i="88"/>
  <c r="G45" i="88"/>
  <c r="F45" i="88"/>
  <c r="E45" i="88"/>
  <c r="D45" i="88"/>
  <c r="C45" i="88"/>
  <c r="B45" i="88"/>
  <c r="AE44" i="88"/>
  <c r="AB44" i="88"/>
  <c r="AA44" i="88"/>
  <c r="Z44" i="88"/>
  <c r="Y44" i="88"/>
  <c r="X44" i="88"/>
  <c r="W44" i="88"/>
  <c r="V44" i="88"/>
  <c r="U44" i="88"/>
  <c r="T44" i="88"/>
  <c r="S44" i="88"/>
  <c r="R44" i="88"/>
  <c r="O44" i="88"/>
  <c r="L44" i="88"/>
  <c r="K44" i="88"/>
  <c r="J44" i="88"/>
  <c r="I44" i="88"/>
  <c r="H44" i="88"/>
  <c r="G44" i="88"/>
  <c r="F44" i="88"/>
  <c r="E44" i="88"/>
  <c r="D44" i="88"/>
  <c r="C44" i="88"/>
  <c r="B44" i="88"/>
  <c r="AE43" i="88"/>
  <c r="AC43" i="88"/>
  <c r="AB43" i="88"/>
  <c r="AA43" i="88"/>
  <c r="Z43" i="88"/>
  <c r="Y43" i="88"/>
  <c r="X43" i="88"/>
  <c r="W43" i="88"/>
  <c r="V43" i="88"/>
  <c r="U43" i="88"/>
  <c r="T43" i="88"/>
  <c r="S43" i="88"/>
  <c r="R43" i="88"/>
  <c r="O43" i="88"/>
  <c r="M43" i="88"/>
  <c r="L43" i="88"/>
  <c r="AQ43" i="88" s="1"/>
  <c r="K43" i="88"/>
  <c r="J43" i="88"/>
  <c r="I43" i="88"/>
  <c r="H43" i="88"/>
  <c r="G43" i="88"/>
  <c r="F43" i="88"/>
  <c r="E43" i="88"/>
  <c r="D43" i="88"/>
  <c r="AI43" i="88" s="1"/>
  <c r="C43" i="88"/>
  <c r="B43" i="88"/>
  <c r="AC42" i="88"/>
  <c r="AE42" i="88" s="1"/>
  <c r="AB42" i="88"/>
  <c r="AA42" i="88"/>
  <c r="Z42" i="88"/>
  <c r="Y42" i="88"/>
  <c r="X42" i="88"/>
  <c r="W42" i="88"/>
  <c r="V42" i="88"/>
  <c r="U42" i="88"/>
  <c r="T42" i="88"/>
  <c r="S42" i="88"/>
  <c r="R42" i="88"/>
  <c r="AS42" i="88"/>
  <c r="M42" i="88"/>
  <c r="L42" i="88"/>
  <c r="K42" i="88"/>
  <c r="J42" i="88"/>
  <c r="I42" i="88"/>
  <c r="H42" i="88"/>
  <c r="G42" i="88"/>
  <c r="F42" i="88"/>
  <c r="AK42" i="88" s="1"/>
  <c r="E42" i="88"/>
  <c r="D42" i="88"/>
  <c r="C42" i="88"/>
  <c r="B42" i="88"/>
  <c r="AP41" i="88"/>
  <c r="AH41" i="88"/>
  <c r="AR41" i="88"/>
  <c r="AQ41" i="88"/>
  <c r="AJ41" i="88"/>
  <c r="AI41" i="88"/>
  <c r="AG41" i="88"/>
  <c r="AM41" i="88"/>
  <c r="AL41" i="88"/>
  <c r="A41" i="88"/>
  <c r="AR40" i="88"/>
  <c r="AQ40" i="88"/>
  <c r="AP40" i="88"/>
  <c r="AO40" i="88"/>
  <c r="AN40" i="88"/>
  <c r="AM40" i="88"/>
  <c r="AL40" i="88"/>
  <c r="AK40" i="88"/>
  <c r="AJ40" i="88"/>
  <c r="AI40" i="88"/>
  <c r="AH40" i="88"/>
  <c r="AG40" i="88"/>
  <c r="AE40" i="88"/>
  <c r="O40" i="88"/>
  <c r="AR39" i="88"/>
  <c r="AQ39" i="88"/>
  <c r="AP39" i="88"/>
  <c r="AO39" i="88"/>
  <c r="AN39" i="88"/>
  <c r="AM39" i="88"/>
  <c r="AL39" i="88"/>
  <c r="AK39" i="88"/>
  <c r="AJ39" i="88"/>
  <c r="AI39" i="88"/>
  <c r="AH39" i="88"/>
  <c r="AG39" i="88"/>
  <c r="AE39" i="88"/>
  <c r="O39" i="88"/>
  <c r="AR38" i="88"/>
  <c r="AQ38" i="88"/>
  <c r="AP38" i="88"/>
  <c r="AO38" i="88"/>
  <c r="AN38" i="88"/>
  <c r="AM38" i="88"/>
  <c r="AL38" i="88"/>
  <c r="AK38" i="88"/>
  <c r="AJ38" i="88"/>
  <c r="AI38" i="88"/>
  <c r="AH38" i="88"/>
  <c r="AG38" i="88"/>
  <c r="AE38" i="88"/>
  <c r="O38" i="88"/>
  <c r="AR37" i="88"/>
  <c r="AQ37" i="88"/>
  <c r="AP37" i="88"/>
  <c r="AO37" i="88"/>
  <c r="AN37" i="88"/>
  <c r="AM37" i="88"/>
  <c r="AL37" i="88"/>
  <c r="AK37" i="88"/>
  <c r="AJ37" i="88"/>
  <c r="AI37" i="88"/>
  <c r="AH37" i="88"/>
  <c r="AG37" i="88"/>
  <c r="AE37" i="88"/>
  <c r="O37" i="88"/>
  <c r="AR36" i="88"/>
  <c r="AQ36" i="88"/>
  <c r="AP36" i="88"/>
  <c r="AO36" i="88"/>
  <c r="AN36" i="88"/>
  <c r="AM36" i="88"/>
  <c r="AL36" i="88"/>
  <c r="AK36" i="88"/>
  <c r="AJ36" i="88"/>
  <c r="AI36" i="88"/>
  <c r="AH36" i="88"/>
  <c r="AG36" i="88"/>
  <c r="AE36" i="88"/>
  <c r="O36" i="88"/>
  <c r="AR35" i="88"/>
  <c r="AQ35" i="88"/>
  <c r="AP35" i="88"/>
  <c r="AO35" i="88"/>
  <c r="AN35" i="88"/>
  <c r="AM35" i="88"/>
  <c r="AL35" i="88"/>
  <c r="AK35" i="88"/>
  <c r="AJ35" i="88"/>
  <c r="AI35" i="88"/>
  <c r="AH35" i="88"/>
  <c r="AG35" i="88"/>
  <c r="AE35" i="88"/>
  <c r="O35" i="88"/>
  <c r="AR34" i="88"/>
  <c r="AQ34" i="88"/>
  <c r="AP34" i="88"/>
  <c r="AO34" i="88"/>
  <c r="AN34" i="88"/>
  <c r="AM34" i="88"/>
  <c r="AL34" i="88"/>
  <c r="AK34" i="88"/>
  <c r="AJ34" i="88"/>
  <c r="AI34" i="88"/>
  <c r="AH34" i="88"/>
  <c r="AG34" i="88"/>
  <c r="AE34" i="88"/>
  <c r="O34" i="88"/>
  <c r="AR33" i="88"/>
  <c r="AT33" i="88" s="1"/>
  <c r="AQ33" i="88"/>
  <c r="AP33" i="88"/>
  <c r="AO33" i="88"/>
  <c r="AN33" i="88"/>
  <c r="AM33" i="88"/>
  <c r="AL33" i="88"/>
  <c r="AK33" i="88"/>
  <c r="AJ33" i="88"/>
  <c r="AI33" i="88"/>
  <c r="AH33" i="88"/>
  <c r="AG33" i="88"/>
  <c r="AE33" i="88"/>
  <c r="O33" i="88"/>
  <c r="AR32" i="88"/>
  <c r="AT32" i="88" s="1"/>
  <c r="AQ32" i="88"/>
  <c r="AP32" i="88"/>
  <c r="AO32" i="88"/>
  <c r="AN32" i="88"/>
  <c r="AM32" i="88"/>
  <c r="AL32" i="88"/>
  <c r="AK32" i="88"/>
  <c r="AJ32" i="88"/>
  <c r="AI32" i="88"/>
  <c r="AH32" i="88"/>
  <c r="AG32" i="88"/>
  <c r="AE32" i="88"/>
  <c r="O32" i="88"/>
  <c r="AR31" i="88"/>
  <c r="AT31" i="88" s="1"/>
  <c r="AQ31" i="88"/>
  <c r="AP31" i="88"/>
  <c r="AO31" i="88"/>
  <c r="AN31" i="88"/>
  <c r="AM31" i="88"/>
  <c r="AL31" i="88"/>
  <c r="AK31" i="88"/>
  <c r="AJ31" i="88"/>
  <c r="AI31" i="88"/>
  <c r="AH31" i="88"/>
  <c r="AG31" i="88"/>
  <c r="AE31" i="88"/>
  <c r="O31" i="88"/>
  <c r="AR30" i="88"/>
  <c r="AT30" i="88" s="1"/>
  <c r="AQ30" i="88"/>
  <c r="AP30" i="88"/>
  <c r="AO30" i="88"/>
  <c r="AN30" i="88"/>
  <c r="AM30" i="88"/>
  <c r="AL30" i="88"/>
  <c r="AK30" i="88"/>
  <c r="AJ30" i="88"/>
  <c r="AI30" i="88"/>
  <c r="AH30" i="88"/>
  <c r="AG30" i="88"/>
  <c r="AE30" i="88"/>
  <c r="O30" i="88"/>
  <c r="AS29" i="88"/>
  <c r="AR29" i="88"/>
  <c r="AQ29" i="88"/>
  <c r="AP29" i="88"/>
  <c r="AO29" i="88"/>
  <c r="AN29" i="88"/>
  <c r="AM29" i="88"/>
  <c r="AL29" i="88"/>
  <c r="AK29" i="88"/>
  <c r="AJ29" i="88"/>
  <c r="AI29" i="88"/>
  <c r="AH29" i="88"/>
  <c r="AG29" i="88"/>
  <c r="AE29" i="88"/>
  <c r="O29" i="88"/>
  <c r="AT26" i="88"/>
  <c r="AS23" i="88"/>
  <c r="AT23" i="88" s="1"/>
  <c r="AD23" i="88"/>
  <c r="AE23" i="88" s="1"/>
  <c r="AC23" i="88"/>
  <c r="AB23" i="88"/>
  <c r="AA23" i="88"/>
  <c r="Z23" i="88"/>
  <c r="Y23" i="88"/>
  <c r="X23" i="88"/>
  <c r="W23" i="88"/>
  <c r="V23" i="88"/>
  <c r="U23" i="88"/>
  <c r="T23" i="88"/>
  <c r="S23" i="88"/>
  <c r="R23" i="88"/>
  <c r="N23" i="88"/>
  <c r="O23" i="88" s="1"/>
  <c r="M23" i="88"/>
  <c r="L23" i="88"/>
  <c r="K23" i="88"/>
  <c r="J23" i="88"/>
  <c r="I23" i="88"/>
  <c r="H23" i="88"/>
  <c r="G23" i="88"/>
  <c r="F23" i="88"/>
  <c r="E23" i="88"/>
  <c r="D23" i="88"/>
  <c r="C23" i="88"/>
  <c r="B23" i="88"/>
  <c r="AD22" i="88"/>
  <c r="AE22" i="88" s="1"/>
  <c r="AC22" i="88"/>
  <c r="AB22" i="88"/>
  <c r="AA22" i="88"/>
  <c r="Z22" i="88"/>
  <c r="Y22" i="88"/>
  <c r="X22" i="88"/>
  <c r="W22" i="88"/>
  <c r="V22" i="88"/>
  <c r="U22" i="88"/>
  <c r="T22" i="88"/>
  <c r="S22" i="88"/>
  <c r="R22" i="88"/>
  <c r="N22" i="88"/>
  <c r="O22" i="88" s="1"/>
  <c r="M22" i="88"/>
  <c r="L22" i="88"/>
  <c r="K22" i="88"/>
  <c r="J22" i="88"/>
  <c r="I22" i="88"/>
  <c r="H22" i="88"/>
  <c r="G22" i="88"/>
  <c r="F22" i="88"/>
  <c r="E22" i="88"/>
  <c r="D22" i="88"/>
  <c r="C22" i="88"/>
  <c r="B22" i="88"/>
  <c r="AD21" i="88"/>
  <c r="AE21" i="88" s="1"/>
  <c r="AC21" i="88"/>
  <c r="AB21" i="88"/>
  <c r="AA21" i="88"/>
  <c r="Z21" i="88"/>
  <c r="Y21" i="88"/>
  <c r="X21" i="88"/>
  <c r="W21" i="88"/>
  <c r="V21" i="88"/>
  <c r="U21" i="88"/>
  <c r="T21" i="88"/>
  <c r="S21" i="88"/>
  <c r="R21" i="88"/>
  <c r="N21" i="88"/>
  <c r="O21" i="88" s="1"/>
  <c r="M21" i="88"/>
  <c r="L21" i="88"/>
  <c r="K21" i="88"/>
  <c r="J21" i="88"/>
  <c r="I21" i="88"/>
  <c r="H21" i="88"/>
  <c r="G21" i="88"/>
  <c r="F21" i="88"/>
  <c r="E21" i="88"/>
  <c r="D21" i="88"/>
  <c r="C21" i="88"/>
  <c r="B21" i="88"/>
  <c r="AD20" i="88"/>
  <c r="AC20" i="88"/>
  <c r="AB20" i="88"/>
  <c r="AA20" i="88"/>
  <c r="Z20" i="88"/>
  <c r="Y20" i="88"/>
  <c r="X20" i="88"/>
  <c r="W20" i="88"/>
  <c r="V20" i="88"/>
  <c r="U20" i="88"/>
  <c r="T20" i="88"/>
  <c r="S20" i="88"/>
  <c r="R20" i="88"/>
  <c r="N20" i="88"/>
  <c r="M20" i="88"/>
  <c r="L20" i="88"/>
  <c r="K20" i="88"/>
  <c r="J20" i="88"/>
  <c r="I20" i="88"/>
  <c r="H20" i="88"/>
  <c r="G20" i="88"/>
  <c r="F20" i="88"/>
  <c r="E20" i="88"/>
  <c r="D20" i="88"/>
  <c r="C20" i="88"/>
  <c r="B20" i="88"/>
  <c r="AQ19" i="88"/>
  <c r="AP19" i="88"/>
  <c r="AI19" i="88"/>
  <c r="AH19" i="88"/>
  <c r="AR19" i="88"/>
  <c r="AO19" i="88"/>
  <c r="AN19" i="88"/>
  <c r="AJ19" i="88"/>
  <c r="AR18" i="88"/>
  <c r="AQ18" i="88"/>
  <c r="AP18" i="88"/>
  <c r="AO18" i="88"/>
  <c r="AN18" i="88"/>
  <c r="AM18" i="88"/>
  <c r="AL18" i="88"/>
  <c r="AK18" i="88"/>
  <c r="AJ18" i="88"/>
  <c r="AI18" i="88"/>
  <c r="AH18" i="88"/>
  <c r="AG18" i="88"/>
  <c r="AE18" i="88"/>
  <c r="O18" i="88"/>
  <c r="AR17" i="88"/>
  <c r="AQ17" i="88"/>
  <c r="AP17" i="88"/>
  <c r="AO17" i="88"/>
  <c r="AN17" i="88"/>
  <c r="AM17" i="88"/>
  <c r="AL17" i="88"/>
  <c r="AK17" i="88"/>
  <c r="AJ17" i="88"/>
  <c r="AI17" i="88"/>
  <c r="AH17" i="88"/>
  <c r="AG17" i="88"/>
  <c r="AE17" i="88"/>
  <c r="O17" i="88"/>
  <c r="AR16" i="88"/>
  <c r="AQ16" i="88"/>
  <c r="AP16" i="88"/>
  <c r="AO16" i="88"/>
  <c r="AN16" i="88"/>
  <c r="AM16" i="88"/>
  <c r="AL16" i="88"/>
  <c r="AK16" i="88"/>
  <c r="AJ16" i="88"/>
  <c r="AI16" i="88"/>
  <c r="AH16" i="88"/>
  <c r="AG16" i="88"/>
  <c r="AE16" i="88"/>
  <c r="O16" i="88"/>
  <c r="AR15" i="88"/>
  <c r="AQ15" i="88"/>
  <c r="AP15" i="88"/>
  <c r="AO15" i="88"/>
  <c r="AN15" i="88"/>
  <c r="AM15" i="88"/>
  <c r="AL15" i="88"/>
  <c r="AK15" i="88"/>
  <c r="AJ15" i="88"/>
  <c r="AI15" i="88"/>
  <c r="AH15" i="88"/>
  <c r="AG15" i="88"/>
  <c r="AE15" i="88"/>
  <c r="O15" i="88"/>
  <c r="AR14" i="88"/>
  <c r="AQ14" i="88"/>
  <c r="AP14" i="88"/>
  <c r="AO14" i="88"/>
  <c r="AN14" i="88"/>
  <c r="AM14" i="88"/>
  <c r="AL14" i="88"/>
  <c r="AK14" i="88"/>
  <c r="AJ14" i="88"/>
  <c r="AI14" i="88"/>
  <c r="AH14" i="88"/>
  <c r="AG14" i="88"/>
  <c r="AE14" i="88"/>
  <c r="O14" i="88"/>
  <c r="AR13" i="88"/>
  <c r="AQ13" i="88"/>
  <c r="AP13" i="88"/>
  <c r="AO13" i="88"/>
  <c r="AN13" i="88"/>
  <c r="AM13" i="88"/>
  <c r="AL13" i="88"/>
  <c r="AK13" i="88"/>
  <c r="AJ13" i="88"/>
  <c r="AI13" i="88"/>
  <c r="AH13" i="88"/>
  <c r="AG13" i="88"/>
  <c r="AE13" i="88"/>
  <c r="O13" i="88"/>
  <c r="AR12" i="88"/>
  <c r="AQ12" i="88"/>
  <c r="AP12" i="88"/>
  <c r="AO12" i="88"/>
  <c r="AN12" i="88"/>
  <c r="AM12" i="88"/>
  <c r="AL12" i="88"/>
  <c r="AK12" i="88"/>
  <c r="AJ12" i="88"/>
  <c r="AI12" i="88"/>
  <c r="AH12" i="88"/>
  <c r="AG12" i="88"/>
  <c r="AE12" i="88"/>
  <c r="O12" i="88"/>
  <c r="AR11" i="88"/>
  <c r="AT11" i="88" s="1"/>
  <c r="AQ11" i="88"/>
  <c r="AP11" i="88"/>
  <c r="AO11" i="88"/>
  <c r="AN11" i="88"/>
  <c r="AM11" i="88"/>
  <c r="AL11" i="88"/>
  <c r="AK11" i="88"/>
  <c r="AJ11" i="88"/>
  <c r="AI11" i="88"/>
  <c r="AH11" i="88"/>
  <c r="AG11" i="88"/>
  <c r="AE11" i="88"/>
  <c r="O11" i="88"/>
  <c r="AR10" i="88"/>
  <c r="AT10" i="88" s="1"/>
  <c r="AQ10" i="88"/>
  <c r="AP10" i="88"/>
  <c r="AO10" i="88"/>
  <c r="AN10" i="88"/>
  <c r="AM10" i="88"/>
  <c r="AL10" i="88"/>
  <c r="AK10" i="88"/>
  <c r="AJ10" i="88"/>
  <c r="AI10" i="88"/>
  <c r="AH10" i="88"/>
  <c r="AG10" i="88"/>
  <c r="AE10" i="88"/>
  <c r="O10" i="88"/>
  <c r="AR9" i="88"/>
  <c r="AT9" i="88" s="1"/>
  <c r="AQ9" i="88"/>
  <c r="AP9" i="88"/>
  <c r="AO9" i="88"/>
  <c r="AN9" i="88"/>
  <c r="AM9" i="88"/>
  <c r="AL9" i="88"/>
  <c r="AK9" i="88"/>
  <c r="AJ9" i="88"/>
  <c r="AI9" i="88"/>
  <c r="AH9" i="88"/>
  <c r="AG9" i="88"/>
  <c r="AE9" i="88"/>
  <c r="O9" i="88"/>
  <c r="AR8" i="88"/>
  <c r="AT8" i="88" s="1"/>
  <c r="AQ8" i="88"/>
  <c r="AP8" i="88"/>
  <c r="AO8" i="88"/>
  <c r="AN8" i="88"/>
  <c r="AM8" i="88"/>
  <c r="AL8" i="88"/>
  <c r="AK8" i="88"/>
  <c r="AJ8" i="88"/>
  <c r="AI8" i="88"/>
  <c r="AH8" i="88"/>
  <c r="AG8" i="88"/>
  <c r="AE8" i="88"/>
  <c r="O8" i="88"/>
  <c r="AS7" i="88"/>
  <c r="AR7" i="88"/>
  <c r="AQ7" i="88"/>
  <c r="AP7" i="88"/>
  <c r="AO7" i="88"/>
  <c r="AN7" i="88"/>
  <c r="AM7" i="88"/>
  <c r="AL7" i="88"/>
  <c r="AK7" i="88"/>
  <c r="AJ7" i="88"/>
  <c r="AI7" i="88"/>
  <c r="AH7" i="88"/>
  <c r="AG7" i="88"/>
  <c r="AE7" i="88"/>
  <c r="O7" i="88"/>
  <c r="S34" i="87"/>
  <c r="R34" i="87"/>
  <c r="F34" i="87"/>
  <c r="E34" i="87"/>
  <c r="D34" i="87"/>
  <c r="C34" i="87"/>
  <c r="B34" i="87"/>
  <c r="U32" i="87"/>
  <c r="T32" i="87"/>
  <c r="S32" i="87"/>
  <c r="R32" i="87"/>
  <c r="P32" i="87"/>
  <c r="O32" i="87"/>
  <c r="N32" i="87"/>
  <c r="M32" i="87"/>
  <c r="L32" i="87"/>
  <c r="M33" i="87" s="1"/>
  <c r="K32" i="87"/>
  <c r="J32" i="87"/>
  <c r="I32" i="87"/>
  <c r="H32" i="87"/>
  <c r="G32" i="87"/>
  <c r="F32" i="87"/>
  <c r="E32" i="87"/>
  <c r="D32" i="87"/>
  <c r="E33" i="87" s="1"/>
  <c r="C32" i="87"/>
  <c r="B32" i="87"/>
  <c r="U31" i="87"/>
  <c r="S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U29" i="87"/>
  <c r="S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U26" i="87"/>
  <c r="T26" i="87"/>
  <c r="S26" i="87"/>
  <c r="R26" i="87"/>
  <c r="Q26" i="87"/>
  <c r="U23" i="87"/>
  <c r="T23" i="87"/>
  <c r="S23" i="87"/>
  <c r="R23" i="87"/>
  <c r="F23" i="87"/>
  <c r="E23" i="87"/>
  <c r="D23" i="87"/>
  <c r="C23" i="87"/>
  <c r="B23" i="87"/>
  <c r="U21" i="87"/>
  <c r="T21" i="87"/>
  <c r="S21" i="87"/>
  <c r="R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U20" i="87"/>
  <c r="S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J19" i="87"/>
  <c r="AJ18" i="87"/>
  <c r="U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J17" i="87"/>
  <c r="AJ16" i="87"/>
  <c r="AJ15" i="87"/>
  <c r="U15" i="87"/>
  <c r="T15" i="87"/>
  <c r="S15" i="87"/>
  <c r="R15" i="87"/>
  <c r="Q15" i="87"/>
  <c r="AJ14" i="87"/>
  <c r="R14" i="87"/>
  <c r="R25" i="87" s="1"/>
  <c r="AJ13" i="87"/>
  <c r="AJ12" i="87"/>
  <c r="U12" i="87"/>
  <c r="T12" i="87"/>
  <c r="S12" i="87"/>
  <c r="R12" i="87"/>
  <c r="F12" i="87"/>
  <c r="E12" i="87"/>
  <c r="D12" i="87"/>
  <c r="C12" i="87"/>
  <c r="B12" i="87"/>
  <c r="AJ11" i="87"/>
  <c r="AJ10" i="87"/>
  <c r="U10" i="87"/>
  <c r="T10" i="87"/>
  <c r="S10" i="87"/>
  <c r="R10" i="87"/>
  <c r="P10" i="87"/>
  <c r="P11" i="87" s="1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J9" i="87"/>
  <c r="U9" i="87"/>
  <c r="S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J8" i="87"/>
  <c r="U7" i="87"/>
  <c r="S7" i="87"/>
  <c r="P7" i="87"/>
  <c r="O7" i="87"/>
  <c r="N7" i="87"/>
  <c r="M7" i="87"/>
  <c r="L7" i="87"/>
  <c r="I7" i="87"/>
  <c r="H7" i="87"/>
  <c r="G7" i="87"/>
  <c r="F7" i="87"/>
  <c r="E7" i="87"/>
  <c r="D7" i="87"/>
  <c r="C7" i="87"/>
  <c r="J6" i="87"/>
  <c r="K7" i="87" s="1"/>
  <c r="O65" i="89" l="1"/>
  <c r="AE21" i="89"/>
  <c r="AI20" i="88"/>
  <c r="AL42" i="89"/>
  <c r="AH44" i="89"/>
  <c r="AP44" i="89"/>
  <c r="AI22" i="88"/>
  <c r="AQ22" i="88"/>
  <c r="AG23" i="89"/>
  <c r="AI42" i="89"/>
  <c r="AQ42" i="89"/>
  <c r="AM44" i="89"/>
  <c r="AH66" i="89"/>
  <c r="AP66" i="89"/>
  <c r="AG67" i="89"/>
  <c r="AO67" i="89"/>
  <c r="AK64" i="88"/>
  <c r="AN67" i="89"/>
  <c r="AN42" i="88"/>
  <c r="AG23" i="88"/>
  <c r="AI64" i="88"/>
  <c r="AQ64" i="88"/>
  <c r="AH65" i="88"/>
  <c r="AP65" i="88"/>
  <c r="AN67" i="88"/>
  <c r="AG20" i="88"/>
  <c r="AO20" i="88"/>
  <c r="G33" i="87"/>
  <c r="O33" i="87"/>
  <c r="AN23" i="88"/>
  <c r="AO42" i="88"/>
  <c r="AQ45" i="88"/>
  <c r="O42" i="89"/>
  <c r="D11" i="87"/>
  <c r="J22" i="87"/>
  <c r="AK20" i="88"/>
  <c r="AN20" i="88"/>
  <c r="AQ21" i="88"/>
  <c r="AJ44" i="88"/>
  <c r="AO66" i="88"/>
  <c r="AE20" i="89"/>
  <c r="AS20" i="89"/>
  <c r="AM42" i="89"/>
  <c r="AL66" i="89"/>
  <c r="AK23" i="89"/>
  <c r="AL20" i="89"/>
  <c r="AJ64" i="89"/>
  <c r="AE64" i="88"/>
  <c r="AJ65" i="88"/>
  <c r="AL67" i="88"/>
  <c r="AG67" i="88"/>
  <c r="AO67" i="88"/>
  <c r="AL21" i="89"/>
  <c r="AJ22" i="89"/>
  <c r="AH23" i="89"/>
  <c r="AI45" i="89"/>
  <c r="AQ45" i="89"/>
  <c r="AG65" i="89"/>
  <c r="AO65" i="89"/>
  <c r="AI66" i="89"/>
  <c r="AQ66" i="89"/>
  <c r="AH67" i="89"/>
  <c r="AP67" i="89"/>
  <c r="AH44" i="88"/>
  <c r="AP44" i="88"/>
  <c r="AH64" i="88"/>
  <c r="AP64" i="88"/>
  <c r="AL64" i="88"/>
  <c r="AK65" i="88"/>
  <c r="AJ66" i="88"/>
  <c r="AH42" i="89"/>
  <c r="AP42" i="89"/>
  <c r="AS42" i="89"/>
  <c r="AL44" i="89"/>
  <c r="AK22" i="88"/>
  <c r="AI23" i="88"/>
  <c r="AQ23" i="88"/>
  <c r="AI44" i="88"/>
  <c r="AQ44" i="88"/>
  <c r="AJ21" i="89"/>
  <c r="AN21" i="89"/>
  <c r="AT51" i="89"/>
  <c r="AE42" i="89"/>
  <c r="AR64" i="89"/>
  <c r="AT64" i="89" s="1"/>
  <c r="K22" i="87"/>
  <c r="AI21" i="88"/>
  <c r="AN22" i="88"/>
  <c r="C11" i="87"/>
  <c r="L11" i="87"/>
  <c r="H33" i="87"/>
  <c r="P33" i="87"/>
  <c r="AM20" i="88"/>
  <c r="AJ21" i="88"/>
  <c r="AL44" i="88"/>
  <c r="AI45" i="88"/>
  <c r="AL45" i="88"/>
  <c r="AJ64" i="88"/>
  <c r="AH66" i="88"/>
  <c r="AJ23" i="89"/>
  <c r="AK20" i="89"/>
  <c r="AN43" i="89"/>
  <c r="AK67" i="89"/>
  <c r="O11" i="87"/>
  <c r="D22" i="87"/>
  <c r="L22" i="87"/>
  <c r="C33" i="87"/>
  <c r="K33" i="87"/>
  <c r="AH20" i="88"/>
  <c r="AJ22" i="88"/>
  <c r="AH23" i="88"/>
  <c r="AP23" i="88"/>
  <c r="AH42" i="88"/>
  <c r="AP42" i="88"/>
  <c r="AG45" i="88"/>
  <c r="AO45" i="88"/>
  <c r="AG66" i="88"/>
  <c r="AK66" i="88"/>
  <c r="AH67" i="88"/>
  <c r="AP67" i="88"/>
  <c r="AM23" i="89"/>
  <c r="AK22" i="89"/>
  <c r="AM45" i="89"/>
  <c r="AL64" i="89"/>
  <c r="AJ66" i="89"/>
  <c r="C22" i="87"/>
  <c r="AL23" i="89"/>
  <c r="AQ20" i="88"/>
  <c r="AN21" i="88"/>
  <c r="AI42" i="88"/>
  <c r="AQ42" i="88"/>
  <c r="AN43" i="88"/>
  <c r="AM45" i="88"/>
  <c r="AH45" i="88"/>
  <c r="AP45" i="88"/>
  <c r="AI67" i="88"/>
  <c r="AQ67" i="88"/>
  <c r="AL22" i="89"/>
  <c r="AI65" i="89"/>
  <c r="AQ65" i="89"/>
  <c r="AL65" i="89"/>
  <c r="AK66" i="89"/>
  <c r="H11" i="87"/>
  <c r="F22" i="87"/>
  <c r="N22" i="87"/>
  <c r="AJ20" i="88"/>
  <c r="AG21" i="88"/>
  <c r="AO21" i="88"/>
  <c r="AL22" i="88"/>
  <c r="AG42" i="88"/>
  <c r="AN45" i="88"/>
  <c r="AG64" i="88"/>
  <c r="AO64" i="88"/>
  <c r="AN65" i="88"/>
  <c r="AM66" i="88"/>
  <c r="AO23" i="89"/>
  <c r="AH20" i="89"/>
  <c r="AP20" i="89"/>
  <c r="AG21" i="89"/>
  <c r="AO21" i="89"/>
  <c r="AH43" i="89"/>
  <c r="AP43" i="89"/>
  <c r="AL45" i="89"/>
  <c r="AJ65" i="89"/>
  <c r="H22" i="87"/>
  <c r="AS20" i="88"/>
  <c r="AM22" i="88"/>
  <c r="AH43" i="88"/>
  <c r="AP43" i="88"/>
  <c r="AJ45" i="88"/>
  <c r="AP23" i="89"/>
  <c r="AJ44" i="89"/>
  <c r="J33" i="87"/>
  <c r="AL23" i="88"/>
  <c r="AL42" i="88"/>
  <c r="AN44" i="88"/>
  <c r="AM43" i="89"/>
  <c r="AK44" i="89"/>
  <c r="AM67" i="89"/>
  <c r="AT7" i="89"/>
  <c r="AS64" i="88"/>
  <c r="O42" i="88"/>
  <c r="AE20" i="88"/>
  <c r="O20" i="88"/>
  <c r="AR65" i="88"/>
  <c r="S33" i="87"/>
  <c r="E11" i="87"/>
  <c r="M11" i="87"/>
  <c r="I33" i="87"/>
  <c r="AH21" i="88"/>
  <c r="AP21" i="88"/>
  <c r="AM23" i="88"/>
  <c r="AM43" i="88"/>
  <c r="F11" i="87"/>
  <c r="N11" i="87"/>
  <c r="G11" i="87"/>
  <c r="I22" i="87"/>
  <c r="F33" i="87"/>
  <c r="N33" i="87"/>
  <c r="AP20" i="88"/>
  <c r="AK23" i="88"/>
  <c r="AK43" i="88"/>
  <c r="AM44" i="88"/>
  <c r="AG44" i="88"/>
  <c r="AO44" i="88"/>
  <c r="AR45" i="88"/>
  <c r="AM64" i="88"/>
  <c r="AI65" i="88"/>
  <c r="AQ65" i="88"/>
  <c r="AN66" i="88"/>
  <c r="AH21" i="89"/>
  <c r="AP21" i="89"/>
  <c r="AJ42" i="89"/>
  <c r="AG43" i="89"/>
  <c r="AO43" i="89"/>
  <c r="AI44" i="89"/>
  <c r="AQ44" i="89"/>
  <c r="AN64" i="89"/>
  <c r="AR22" i="88"/>
  <c r="AO23" i="88"/>
  <c r="AJ42" i="88"/>
  <c r="AR42" i="88"/>
  <c r="AT42" i="88" s="1"/>
  <c r="AM42" i="88"/>
  <c r="AL43" i="88"/>
  <c r="AG43" i="88"/>
  <c r="AO43" i="88"/>
  <c r="AK45" i="88"/>
  <c r="AN64" i="88"/>
  <c r="AJ67" i="88"/>
  <c r="AM20" i="89"/>
  <c r="AI21" i="89"/>
  <c r="AQ21" i="89"/>
  <c r="AM22" i="89"/>
  <c r="AK42" i="89"/>
  <c r="AJ45" i="89"/>
  <c r="AN65" i="89"/>
  <c r="AI67" i="89"/>
  <c r="AQ67" i="89"/>
  <c r="AP66" i="88"/>
  <c r="AK67" i="88"/>
  <c r="AN20" i="89"/>
  <c r="AN44" i="89"/>
  <c r="AH45" i="89"/>
  <c r="AP45" i="89"/>
  <c r="AK45" i="89"/>
  <c r="AH64" i="89"/>
  <c r="AP64" i="89"/>
  <c r="AJ67" i="89"/>
  <c r="AK41" i="88"/>
  <c r="I11" i="87"/>
  <c r="AL21" i="88"/>
  <c r="AG22" i="88"/>
  <c r="AO22" i="88"/>
  <c r="AR44" i="88"/>
  <c r="AL65" i="88"/>
  <c r="AI66" i="88"/>
  <c r="AQ66" i="88"/>
  <c r="AG20" i="89"/>
  <c r="AO20" i="89"/>
  <c r="AK21" i="89"/>
  <c r="AG22" i="89"/>
  <c r="AO22" i="89"/>
  <c r="AJ43" i="89"/>
  <c r="AG44" i="89"/>
  <c r="AO44" i="89"/>
  <c r="AM64" i="89"/>
  <c r="AI64" i="89"/>
  <c r="AQ64" i="89"/>
  <c r="AH65" i="89"/>
  <c r="AP65" i="89"/>
  <c r="AM66" i="89"/>
  <c r="J10" i="87"/>
  <c r="J11" i="87" s="1"/>
  <c r="E22" i="87"/>
  <c r="M22" i="87"/>
  <c r="AL20" i="88"/>
  <c r="AM21" i="88"/>
  <c r="AH22" i="88"/>
  <c r="AP22" i="88"/>
  <c r="AJ23" i="88"/>
  <c r="AJ43" i="88"/>
  <c r="AK44" i="88"/>
  <c r="AM67" i="88"/>
  <c r="AH22" i="89"/>
  <c r="AP22" i="89"/>
  <c r="AN42" i="89"/>
  <c r="AK43" i="89"/>
  <c r="AN66" i="89"/>
  <c r="AL67" i="89"/>
  <c r="AK21" i="88"/>
  <c r="AI20" i="89"/>
  <c r="AQ20" i="89"/>
  <c r="AM21" i="89"/>
  <c r="AI22" i="89"/>
  <c r="AQ22" i="89"/>
  <c r="AG42" i="89"/>
  <c r="AO42" i="89"/>
  <c r="AI43" i="89"/>
  <c r="AQ43" i="89"/>
  <c r="AN45" i="89"/>
  <c r="O48" i="89"/>
  <c r="AE48" i="89" s="1"/>
  <c r="AT48" i="89" s="1"/>
  <c r="AG64" i="89"/>
  <c r="AO64" i="89"/>
  <c r="AK64" i="89"/>
  <c r="AG66" i="89"/>
  <c r="AO66" i="89"/>
  <c r="AG65" i="88"/>
  <c r="AO65" i="88"/>
  <c r="AG45" i="89"/>
  <c r="AO45" i="89"/>
  <c r="AK65" i="89"/>
  <c r="U33" i="87"/>
  <c r="P22" i="87"/>
  <c r="AR42" i="89"/>
  <c r="AT29" i="89"/>
  <c r="AR44" i="89"/>
  <c r="AR22" i="89"/>
  <c r="AR21" i="89"/>
  <c r="AR23" i="89"/>
  <c r="AR65" i="89"/>
  <c r="AR66" i="89"/>
  <c r="AR67" i="89"/>
  <c r="AT63" i="89"/>
  <c r="AR43" i="89"/>
  <c r="AR45" i="89"/>
  <c r="AR20" i="89"/>
  <c r="AR63" i="88"/>
  <c r="AT63" i="88" s="1"/>
  <c r="AT51" i="88"/>
  <c r="AS41" i="88"/>
  <c r="AT41" i="88" s="1"/>
  <c r="AT29" i="88"/>
  <c r="AS19" i="88"/>
  <c r="AT19" i="88" s="1"/>
  <c r="AT7" i="88"/>
  <c r="AR67" i="88"/>
  <c r="AR64" i="88"/>
  <c r="AR66" i="88"/>
  <c r="AO63" i="88"/>
  <c r="AR43" i="88"/>
  <c r="O41" i="88"/>
  <c r="AN41" i="88"/>
  <c r="AO41" i="88"/>
  <c r="AM19" i="88"/>
  <c r="AR23" i="88"/>
  <c r="AR20" i="88"/>
  <c r="AR21" i="88"/>
  <c r="AL19" i="88"/>
  <c r="AG19" i="88"/>
  <c r="S22" i="87"/>
  <c r="U22" i="87"/>
  <c r="U11" i="87"/>
  <c r="S11" i="87"/>
  <c r="AT41" i="89"/>
  <c r="AE63" i="89"/>
  <c r="AS19" i="89"/>
  <c r="AT19" i="89" s="1"/>
  <c r="A41" i="89"/>
  <c r="D33" i="87"/>
  <c r="L33" i="87"/>
  <c r="G22" i="87"/>
  <c r="O22" i="87"/>
  <c r="J7" i="87"/>
  <c r="AT64" i="88" l="1"/>
  <c r="AT20" i="89"/>
  <c r="AT42" i="89"/>
  <c r="K11" i="87"/>
  <c r="AT20" i="88"/>
  <c r="L55" i="70"/>
  <c r="F55" i="70"/>
  <c r="B32" i="68"/>
  <c r="C32" i="68"/>
  <c r="H32" i="68"/>
  <c r="I32" i="68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L83" i="68"/>
  <c r="N83" i="68"/>
  <c r="O83" i="68"/>
  <c r="F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87" i="48"/>
  <c r="O87" i="48"/>
  <c r="N88" i="48"/>
  <c r="O88" i="48"/>
  <c r="L87" i="48"/>
  <c r="L88" i="48"/>
  <c r="F87" i="48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B61" i="68"/>
  <c r="C61" i="68"/>
  <c r="L56" i="83"/>
  <c r="L79" i="68"/>
  <c r="N79" i="68"/>
  <c r="O79" i="68"/>
  <c r="L80" i="68"/>
  <c r="N80" i="68"/>
  <c r="O80" i="68"/>
  <c r="F79" i="68"/>
  <c r="L48" i="66"/>
  <c r="N48" i="66"/>
  <c r="O48" i="66"/>
  <c r="F48" i="66"/>
  <c r="F86" i="48"/>
  <c r="L86" i="48"/>
  <c r="N86" i="48"/>
  <c r="O86" i="48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2" i="70"/>
  <c r="O52" i="70"/>
  <c r="L52" i="70"/>
  <c r="F52" i="70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87" i="48"/>
  <c r="P51" i="48"/>
  <c r="P48" i="66"/>
  <c r="P88" i="48"/>
  <c r="P52" i="86"/>
  <c r="P56" i="46"/>
  <c r="P55" i="46"/>
  <c r="P55" i="81"/>
  <c r="P58" i="68"/>
  <c r="P52" i="48"/>
  <c r="P53" i="47"/>
  <c r="P53" i="86"/>
  <c r="P79" i="68"/>
  <c r="P54" i="47"/>
  <c r="P58" i="3"/>
  <c r="P80" i="68"/>
  <c r="P86" i="48"/>
  <c r="P59" i="86"/>
  <c r="P57" i="3"/>
  <c r="P54" i="66"/>
  <c r="P55" i="47"/>
  <c r="P52" i="70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L51" i="70" l="1"/>
  <c r="F51" i="70"/>
  <c r="N77" i="68"/>
  <c r="O77" i="68"/>
  <c r="N78" i="68"/>
  <c r="O78" i="68"/>
  <c r="L77" i="68"/>
  <c r="L78" i="68"/>
  <c r="F77" i="68"/>
  <c r="I61" i="68"/>
  <c r="H61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N90" i="86"/>
  <c r="O90" i="86"/>
  <c r="N91" i="86"/>
  <c r="O91" i="86"/>
  <c r="L87" i="86"/>
  <c r="L90" i="86"/>
  <c r="F87" i="86"/>
  <c r="F90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27" i="68" l="1"/>
  <c r="P90" i="86"/>
  <c r="P55" i="3"/>
  <c r="P94" i="3"/>
  <c r="P56" i="81"/>
  <c r="P58" i="86"/>
  <c r="P59" i="47"/>
  <c r="P53" i="36"/>
  <c r="P77" i="68"/>
  <c r="P78" i="68"/>
  <c r="P57" i="47"/>
  <c r="P91" i="86"/>
  <c r="P87" i="86"/>
  <c r="P93" i="3"/>
  <c r="H95" i="47"/>
  <c r="I95" i="47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F91" i="86"/>
  <c r="F92" i="86"/>
  <c r="L91" i="86"/>
  <c r="L92" i="86"/>
  <c r="N92" i="86"/>
  <c r="O92" i="86"/>
  <c r="B61" i="86"/>
  <c r="C61" i="86"/>
  <c r="F54" i="3"/>
  <c r="N54" i="3"/>
  <c r="O54" i="3"/>
  <c r="L54" i="3"/>
  <c r="F92" i="83"/>
  <c r="N92" i="83"/>
  <c r="O92" i="83"/>
  <c r="L92" i="83"/>
  <c r="N49" i="70"/>
  <c r="O49" i="70"/>
  <c r="L49" i="70"/>
  <c r="F49" i="70"/>
  <c r="N84" i="68"/>
  <c r="O84" i="68"/>
  <c r="N85" i="68"/>
  <c r="O85" i="68"/>
  <c r="N86" i="68"/>
  <c r="O86" i="68"/>
  <c r="N87" i="68"/>
  <c r="O87" i="68"/>
  <c r="N88" i="68"/>
  <c r="O88" i="68"/>
  <c r="N89" i="68"/>
  <c r="O89" i="68"/>
  <c r="N90" i="68"/>
  <c r="O90" i="68"/>
  <c r="L84" i="68"/>
  <c r="L85" i="68"/>
  <c r="L86" i="68"/>
  <c r="L87" i="68"/>
  <c r="L88" i="68"/>
  <c r="L89" i="68"/>
  <c r="L90" i="68"/>
  <c r="F81" i="68"/>
  <c r="F84" i="68"/>
  <c r="F85" i="68"/>
  <c r="F86" i="68"/>
  <c r="F87" i="68"/>
  <c r="F88" i="68"/>
  <c r="F89" i="68"/>
  <c r="F90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84" i="86"/>
  <c r="F52" i="3"/>
  <c r="N52" i="3"/>
  <c r="O52" i="3"/>
  <c r="L52" i="3"/>
  <c r="C7" i="2"/>
  <c r="L94" i="83"/>
  <c r="F93" i="83"/>
  <c r="F94" i="83"/>
  <c r="N75" i="83"/>
  <c r="O75" i="83"/>
  <c r="L75" i="83"/>
  <c r="F75" i="83"/>
  <c r="P20" i="66" l="1"/>
  <c r="P50" i="48"/>
  <c r="P31" i="66"/>
  <c r="P57" i="81"/>
  <c r="P52" i="36"/>
  <c r="P92" i="86"/>
  <c r="P75" i="83"/>
  <c r="P88" i="68"/>
  <c r="P84" i="68"/>
  <c r="P70" i="66"/>
  <c r="P19" i="66"/>
  <c r="P21" i="66"/>
  <c r="P87" i="68"/>
  <c r="P89" i="68"/>
  <c r="P85" i="68"/>
  <c r="P71" i="66"/>
  <c r="P60" i="48"/>
  <c r="P31" i="48"/>
  <c r="P84" i="86"/>
  <c r="P54" i="3"/>
  <c r="P18" i="66"/>
  <c r="P85" i="86"/>
  <c r="P52" i="3"/>
  <c r="P49" i="70"/>
  <c r="P90" i="68"/>
  <c r="P86" i="68"/>
  <c r="P69" i="66"/>
  <c r="P68" i="66"/>
  <c r="P16" i="66"/>
  <c r="P17" i="66"/>
  <c r="P92" i="83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6" i="66"/>
  <c r="O66" i="66"/>
  <c r="N67" i="66"/>
  <c r="O67" i="66"/>
  <c r="L65" i="66"/>
  <c r="L66" i="66"/>
  <c r="L67" i="66"/>
  <c r="N62" i="66"/>
  <c r="O62" i="66"/>
  <c r="L62" i="66"/>
  <c r="F64" i="66"/>
  <c r="F65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N89" i="48"/>
  <c r="O89" i="48"/>
  <c r="N90" i="48"/>
  <c r="O90" i="48"/>
  <c r="N91" i="48"/>
  <c r="O91" i="48"/>
  <c r="N92" i="48"/>
  <c r="O92" i="48"/>
  <c r="N93" i="48"/>
  <c r="O93" i="48"/>
  <c r="N94" i="48"/>
  <c r="O94" i="48"/>
  <c r="L89" i="48"/>
  <c r="L90" i="48"/>
  <c r="L91" i="48"/>
  <c r="L92" i="48"/>
  <c r="L93" i="48"/>
  <c r="L94" i="48"/>
  <c r="F89" i="48"/>
  <c r="F90" i="48"/>
  <c r="F91" i="48"/>
  <c r="F92" i="48"/>
  <c r="F93" i="48"/>
  <c r="F94" i="48"/>
  <c r="F85" i="48"/>
  <c r="N85" i="48"/>
  <c r="O85" i="48"/>
  <c r="L85" i="48"/>
  <c r="N58" i="48"/>
  <c r="O58" i="48"/>
  <c r="L58" i="48"/>
  <c r="L59" i="48"/>
  <c r="F58" i="48"/>
  <c r="N92" i="47"/>
  <c r="O92" i="47"/>
  <c r="N93" i="47"/>
  <c r="O93" i="47"/>
  <c r="N88" i="47"/>
  <c r="O88" i="47"/>
  <c r="N89" i="47"/>
  <c r="O89" i="47"/>
  <c r="N90" i="47"/>
  <c r="O90" i="47"/>
  <c r="N91" i="47"/>
  <c r="O91" i="47"/>
  <c r="L88" i="47"/>
  <c r="L89" i="47"/>
  <c r="L90" i="47"/>
  <c r="L91" i="47"/>
  <c r="F88" i="47"/>
  <c r="F89" i="47"/>
  <c r="F90" i="47"/>
  <c r="F91" i="47"/>
  <c r="N60" i="46"/>
  <c r="O60" i="46"/>
  <c r="L60" i="46"/>
  <c r="F60" i="46"/>
  <c r="P65" i="66" l="1"/>
  <c r="P94" i="48"/>
  <c r="P90" i="48"/>
  <c r="P58" i="48"/>
  <c r="P60" i="46"/>
  <c r="P81" i="68"/>
  <c r="P67" i="66"/>
  <c r="P66" i="66"/>
  <c r="P62" i="66"/>
  <c r="P15" i="66"/>
  <c r="P12" i="66"/>
  <c r="P13" i="66"/>
  <c r="P14" i="66"/>
  <c r="P10" i="66"/>
  <c r="P93" i="48"/>
  <c r="P89" i="48"/>
  <c r="P85" i="48"/>
  <c r="P92" i="48"/>
  <c r="P88" i="47"/>
  <c r="P90" i="47"/>
  <c r="P9" i="66"/>
  <c r="P11" i="66"/>
  <c r="P91" i="48"/>
  <c r="P91" i="47"/>
  <c r="P92" i="47"/>
  <c r="P89" i="47"/>
  <c r="P93" i="47"/>
  <c r="P60" i="68"/>
  <c r="P57" i="68"/>
  <c r="L22" i="83" l="1"/>
  <c r="N22" i="83"/>
  <c r="O22" i="83"/>
  <c r="F22" i="83"/>
  <c r="J47" i="84"/>
  <c r="I47" i="84"/>
  <c r="D47" i="84"/>
  <c r="C47" i="84"/>
  <c r="O28" i="84"/>
  <c r="P28" i="84"/>
  <c r="J27" i="84"/>
  <c r="I27" i="84"/>
  <c r="D27" i="84"/>
  <c r="C27" i="84"/>
  <c r="J7" i="84"/>
  <c r="I7" i="84"/>
  <c r="D7" i="84"/>
  <c r="C7" i="84"/>
  <c r="C53" i="2"/>
  <c r="D53" i="2"/>
  <c r="J47" i="2"/>
  <c r="I47" i="2"/>
  <c r="D47" i="2"/>
  <c r="C47" i="2"/>
  <c r="J27" i="2"/>
  <c r="I27" i="2"/>
  <c r="D27" i="2"/>
  <c r="C27" i="2"/>
  <c r="J7" i="2"/>
  <c r="I7" i="2"/>
  <c r="D7" i="2"/>
  <c r="N70" i="86"/>
  <c r="O70" i="86"/>
  <c r="F70" i="86"/>
  <c r="L70" i="86"/>
  <c r="G7" i="2" l="1"/>
  <c r="G47" i="84"/>
  <c r="M47" i="84"/>
  <c r="P22" i="83"/>
  <c r="P70" i="86"/>
  <c r="O47" i="2"/>
  <c r="G27" i="2"/>
  <c r="P47" i="84"/>
  <c r="O47" i="84"/>
  <c r="Q28" i="84"/>
  <c r="P27" i="84"/>
  <c r="O27" i="84"/>
  <c r="M27" i="84"/>
  <c r="G27" i="84"/>
  <c r="G7" i="84"/>
  <c r="O7" i="84"/>
  <c r="M7" i="84"/>
  <c r="P7" i="84"/>
  <c r="M47" i="2"/>
  <c r="P47" i="2"/>
  <c r="G47" i="2"/>
  <c r="P27" i="2"/>
  <c r="M27" i="2"/>
  <c r="O27" i="2"/>
  <c r="M7" i="2"/>
  <c r="P7" i="2"/>
  <c r="O7" i="2"/>
  <c r="O96" i="86"/>
  <c r="N96" i="86"/>
  <c r="L96" i="86"/>
  <c r="F96" i="86"/>
  <c r="I95" i="86"/>
  <c r="H95" i="86"/>
  <c r="C95" i="86"/>
  <c r="B95" i="86"/>
  <c r="D95" i="86" s="1"/>
  <c r="K94" i="86"/>
  <c r="J94" i="86"/>
  <c r="F94" i="86"/>
  <c r="E94" i="86"/>
  <c r="D94" i="86"/>
  <c r="K93" i="86"/>
  <c r="J93" i="86"/>
  <c r="E93" i="86"/>
  <c r="D93" i="86"/>
  <c r="K92" i="86"/>
  <c r="J92" i="86"/>
  <c r="E92" i="86"/>
  <c r="D92" i="86"/>
  <c r="K91" i="86"/>
  <c r="J91" i="86"/>
  <c r="E91" i="86"/>
  <c r="D91" i="86"/>
  <c r="K90" i="86"/>
  <c r="J90" i="86"/>
  <c r="E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F83" i="86"/>
  <c r="E83" i="86"/>
  <c r="D83" i="86"/>
  <c r="O82" i="86"/>
  <c r="N82" i="86"/>
  <c r="L82" i="86"/>
  <c r="K82" i="86"/>
  <c r="J82" i="86"/>
  <c r="F82" i="86"/>
  <c r="E82" i="86"/>
  <c r="D82" i="86"/>
  <c r="O81" i="86"/>
  <c r="N81" i="86"/>
  <c r="L81" i="86"/>
  <c r="K81" i="86"/>
  <c r="J81" i="86"/>
  <c r="F81" i="86"/>
  <c r="E81" i="86"/>
  <c r="D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I61" i="86"/>
  <c r="K61" i="86" s="1"/>
  <c r="H61" i="86"/>
  <c r="J61" i="86" s="1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I32" i="86"/>
  <c r="H32" i="86"/>
  <c r="J32" i="86" s="1"/>
  <c r="C32" i="86"/>
  <c r="E32" i="86" s="1"/>
  <c r="B32" i="86"/>
  <c r="O31" i="86"/>
  <c r="N31" i="86"/>
  <c r="L31" i="86"/>
  <c r="K31" i="86"/>
  <c r="J31" i="86"/>
  <c r="F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H15" i="85" s="1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P59" i="84"/>
  <c r="O59" i="84"/>
  <c r="M59" i="84"/>
  <c r="G59" i="84"/>
  <c r="P58" i="84"/>
  <c r="O58" i="84"/>
  <c r="M58" i="84"/>
  <c r="G58" i="84"/>
  <c r="P57" i="84"/>
  <c r="O57" i="84"/>
  <c r="M57" i="84"/>
  <c r="G57" i="84"/>
  <c r="P56" i="84"/>
  <c r="O56" i="84"/>
  <c r="M56" i="84"/>
  <c r="G56" i="84"/>
  <c r="P55" i="84"/>
  <c r="O55" i="84"/>
  <c r="M55" i="84"/>
  <c r="G55" i="84"/>
  <c r="P54" i="84"/>
  <c r="O54" i="84"/>
  <c r="M54" i="84"/>
  <c r="G54" i="84"/>
  <c r="P52" i="84"/>
  <c r="O52" i="84"/>
  <c r="M52" i="84"/>
  <c r="G52" i="84"/>
  <c r="P51" i="84"/>
  <c r="O51" i="84"/>
  <c r="M51" i="84"/>
  <c r="G51" i="84"/>
  <c r="D50" i="84"/>
  <c r="C50" i="84"/>
  <c r="P49" i="84"/>
  <c r="O49" i="84"/>
  <c r="M49" i="84"/>
  <c r="G49" i="84"/>
  <c r="P48" i="84"/>
  <c r="O48" i="84"/>
  <c r="M48" i="84"/>
  <c r="G48" i="84"/>
  <c r="J46" i="84"/>
  <c r="L46" i="84" s="1"/>
  <c r="I46" i="84"/>
  <c r="K46" i="84" s="1"/>
  <c r="D46" i="84"/>
  <c r="F46" i="84" s="1"/>
  <c r="C46" i="84"/>
  <c r="E46" i="84" s="1"/>
  <c r="O45" i="84"/>
  <c r="I45" i="84"/>
  <c r="K45" i="84" s="1"/>
  <c r="G45" i="84"/>
  <c r="M45" i="84" s="1"/>
  <c r="C45" i="84"/>
  <c r="E45" i="84" s="1"/>
  <c r="P39" i="84"/>
  <c r="O39" i="84"/>
  <c r="M39" i="84"/>
  <c r="G39" i="84"/>
  <c r="P38" i="84"/>
  <c r="O38" i="84"/>
  <c r="M38" i="84"/>
  <c r="G38" i="84"/>
  <c r="P37" i="84"/>
  <c r="O37" i="84"/>
  <c r="M37" i="84"/>
  <c r="G37" i="84"/>
  <c r="P36" i="84"/>
  <c r="O36" i="84"/>
  <c r="M36" i="84"/>
  <c r="G36" i="84"/>
  <c r="P35" i="84"/>
  <c r="O35" i="84"/>
  <c r="M35" i="84"/>
  <c r="G35" i="84"/>
  <c r="P34" i="84"/>
  <c r="O34" i="84"/>
  <c r="M34" i="84"/>
  <c r="G34" i="84"/>
  <c r="P32" i="84"/>
  <c r="O32" i="84"/>
  <c r="M32" i="84"/>
  <c r="G32" i="84"/>
  <c r="P31" i="84"/>
  <c r="O31" i="84"/>
  <c r="M31" i="84"/>
  <c r="G31" i="84"/>
  <c r="J30" i="84"/>
  <c r="I30" i="84"/>
  <c r="D30" i="84"/>
  <c r="C30" i="84"/>
  <c r="P29" i="84"/>
  <c r="O29" i="84"/>
  <c r="M29" i="84"/>
  <c r="G29" i="84"/>
  <c r="M28" i="84"/>
  <c r="G28" i="84"/>
  <c r="P26" i="84"/>
  <c r="P46" i="84" s="1"/>
  <c r="O26" i="84"/>
  <c r="O46" i="84" s="1"/>
  <c r="M26" i="84"/>
  <c r="M46" i="84" s="1"/>
  <c r="J26" i="84"/>
  <c r="L26" i="84" s="1"/>
  <c r="I26" i="84"/>
  <c r="K26" i="84" s="1"/>
  <c r="G26" i="84"/>
  <c r="G46" i="84" s="1"/>
  <c r="D26" i="84"/>
  <c r="F26" i="84" s="1"/>
  <c r="C26" i="84"/>
  <c r="E26" i="84" s="1"/>
  <c r="O25" i="84"/>
  <c r="I25" i="84"/>
  <c r="K25" i="84" s="1"/>
  <c r="G25" i="84"/>
  <c r="M25" i="84" s="1"/>
  <c r="C25" i="84"/>
  <c r="E25" i="84" s="1"/>
  <c r="P19" i="84"/>
  <c r="O19" i="84"/>
  <c r="M19" i="84"/>
  <c r="G19" i="84"/>
  <c r="P18" i="84"/>
  <c r="O18" i="84"/>
  <c r="M18" i="84"/>
  <c r="G18" i="84"/>
  <c r="P17" i="84"/>
  <c r="O17" i="84"/>
  <c r="M17" i="84"/>
  <c r="G17" i="84"/>
  <c r="P16" i="84"/>
  <c r="O16" i="84"/>
  <c r="M16" i="84"/>
  <c r="G16" i="84"/>
  <c r="P15" i="84"/>
  <c r="O15" i="84"/>
  <c r="M15" i="84"/>
  <c r="G15" i="84"/>
  <c r="P14" i="84"/>
  <c r="O14" i="84"/>
  <c r="M14" i="84"/>
  <c r="G14" i="84"/>
  <c r="D13" i="84"/>
  <c r="C13" i="84"/>
  <c r="P12" i="84"/>
  <c r="O12" i="84"/>
  <c r="M12" i="84"/>
  <c r="G12" i="84"/>
  <c r="P11" i="84"/>
  <c r="O11" i="84"/>
  <c r="M11" i="84"/>
  <c r="G11" i="84"/>
  <c r="J10" i="84"/>
  <c r="I10" i="84"/>
  <c r="D10" i="84"/>
  <c r="C10" i="84"/>
  <c r="P9" i="84"/>
  <c r="O9" i="84"/>
  <c r="M9" i="84"/>
  <c r="G9" i="84"/>
  <c r="P8" i="84"/>
  <c r="O8" i="84"/>
  <c r="M8" i="84"/>
  <c r="G8" i="84"/>
  <c r="P6" i="84"/>
  <c r="O6" i="84"/>
  <c r="L6" i="84"/>
  <c r="J6" i="84"/>
  <c r="I6" i="84"/>
  <c r="F6" i="84"/>
  <c r="E6" i="84"/>
  <c r="K6" i="84" s="1"/>
  <c r="O5" i="84"/>
  <c r="M5" i="84"/>
  <c r="Q5" i="84" s="1"/>
  <c r="Q25" i="84" s="1"/>
  <c r="Q45" i="84" s="1"/>
  <c r="K5" i="84"/>
  <c r="I5" i="84"/>
  <c r="E5" i="84"/>
  <c r="N15" i="85" l="1"/>
  <c r="L37" i="86"/>
  <c r="H38" i="86"/>
  <c r="O18" i="85"/>
  <c r="Q47" i="2"/>
  <c r="L32" i="86"/>
  <c r="M15" i="85"/>
  <c r="Q7" i="84"/>
  <c r="Q27" i="2"/>
  <c r="I38" i="86"/>
  <c r="S15" i="85"/>
  <c r="O16" i="85"/>
  <c r="I16" i="85"/>
  <c r="S11" i="85"/>
  <c r="S13" i="85"/>
  <c r="Q47" i="84"/>
  <c r="Q58" i="84"/>
  <c r="O30" i="84"/>
  <c r="Q27" i="84"/>
  <c r="G33" i="84"/>
  <c r="Q55" i="84"/>
  <c r="M10" i="84"/>
  <c r="M30" i="84"/>
  <c r="G10" i="84"/>
  <c r="Q7" i="2"/>
  <c r="P68" i="86"/>
  <c r="P77" i="86"/>
  <c r="P11" i="86"/>
  <c r="P96" i="86"/>
  <c r="P81" i="86"/>
  <c r="P86" i="86"/>
  <c r="P78" i="86"/>
  <c r="P82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Q56" i="84"/>
  <c r="D60" i="84"/>
  <c r="F48" i="84" s="1"/>
  <c r="Q48" i="84"/>
  <c r="P30" i="84"/>
  <c r="P33" i="84"/>
  <c r="G30" i="84"/>
  <c r="Q29" i="84"/>
  <c r="Q19" i="84"/>
  <c r="Q11" i="84"/>
  <c r="Q9" i="84"/>
  <c r="P72" i="86"/>
  <c r="P76" i="86"/>
  <c r="P73" i="86"/>
  <c r="P74" i="86"/>
  <c r="P75" i="86"/>
  <c r="F9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31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Q57" i="84"/>
  <c r="Q51" i="84"/>
  <c r="C60" i="84"/>
  <c r="E51" i="84" s="1"/>
  <c r="Q54" i="84"/>
  <c r="Q52" i="84"/>
  <c r="G50" i="84"/>
  <c r="Q49" i="84"/>
  <c r="Q35" i="84"/>
  <c r="Q37" i="84"/>
  <c r="Q39" i="84"/>
  <c r="J40" i="84"/>
  <c r="Q38" i="84"/>
  <c r="Q34" i="84"/>
  <c r="Q32" i="84"/>
  <c r="C40" i="84"/>
  <c r="D40" i="84"/>
  <c r="Q18" i="84"/>
  <c r="Q14" i="84"/>
  <c r="Q17" i="84"/>
  <c r="J20" i="84"/>
  <c r="Q15" i="84"/>
  <c r="O13" i="84"/>
  <c r="Q16" i="84"/>
  <c r="Q12" i="84"/>
  <c r="Q8" i="84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E95" i="86"/>
  <c r="E96" i="86" s="1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P53" i="84"/>
  <c r="M53" i="84"/>
  <c r="M13" i="84"/>
  <c r="I40" i="84"/>
  <c r="K27" i="84" s="1"/>
  <c r="Q31" i="84"/>
  <c r="O33" i="84"/>
  <c r="O50" i="84"/>
  <c r="I60" i="84"/>
  <c r="K47" i="84" s="1"/>
  <c r="G13" i="84"/>
  <c r="P13" i="84"/>
  <c r="Q36" i="84"/>
  <c r="P50" i="84"/>
  <c r="M50" i="84"/>
  <c r="J60" i="84"/>
  <c r="O53" i="84"/>
  <c r="Q59" i="84"/>
  <c r="O10" i="84"/>
  <c r="C20" i="84"/>
  <c r="E7" i="84" s="1"/>
  <c r="I20" i="84"/>
  <c r="K7" i="84" s="1"/>
  <c r="D20" i="84"/>
  <c r="P10" i="84"/>
  <c r="M33" i="84"/>
  <c r="G53" i="84"/>
  <c r="F59" i="84" l="1"/>
  <c r="E48" i="84"/>
  <c r="E58" i="84"/>
  <c r="Q33" i="84"/>
  <c r="S18" i="85"/>
  <c r="S16" i="85"/>
  <c r="S17" i="85"/>
  <c r="L50" i="84"/>
  <c r="L47" i="84"/>
  <c r="F53" i="84"/>
  <c r="G60" i="84"/>
  <c r="E55" i="84"/>
  <c r="E47" i="84"/>
  <c r="F52" i="84"/>
  <c r="E50" i="84"/>
  <c r="F55" i="84"/>
  <c r="F57" i="84"/>
  <c r="E53" i="84"/>
  <c r="E54" i="84"/>
  <c r="F54" i="84"/>
  <c r="F47" i="84"/>
  <c r="E59" i="84"/>
  <c r="F49" i="84"/>
  <c r="F58" i="84"/>
  <c r="F56" i="84"/>
  <c r="F51" i="84"/>
  <c r="Q30" i="84"/>
  <c r="L31" i="84"/>
  <c r="L27" i="84"/>
  <c r="E30" i="84"/>
  <c r="E27" i="84"/>
  <c r="F33" i="84"/>
  <c r="F27" i="84"/>
  <c r="F36" i="84"/>
  <c r="L16" i="84"/>
  <c r="L7" i="84"/>
  <c r="F13" i="84"/>
  <c r="F7" i="84"/>
  <c r="F32" i="84"/>
  <c r="E35" i="84"/>
  <c r="E28" i="84"/>
  <c r="E31" i="84"/>
  <c r="P95" i="86"/>
  <c r="P32" i="86"/>
  <c r="F50" i="84"/>
  <c r="E52" i="84"/>
  <c r="E56" i="84"/>
  <c r="E49" i="84"/>
  <c r="M40" i="84"/>
  <c r="L28" i="84"/>
  <c r="L29" i="84"/>
  <c r="F39" i="84"/>
  <c r="E36" i="84"/>
  <c r="F34" i="84"/>
  <c r="F28" i="84"/>
  <c r="E29" i="84"/>
  <c r="E32" i="84"/>
  <c r="L17" i="84"/>
  <c r="L9" i="84"/>
  <c r="L11" i="84"/>
  <c r="L10" i="84"/>
  <c r="L19" i="84"/>
  <c r="M20" i="84"/>
  <c r="P61" i="86"/>
  <c r="L53" i="84"/>
  <c r="E57" i="84"/>
  <c r="L37" i="84"/>
  <c r="L30" i="84"/>
  <c r="L34" i="84"/>
  <c r="L35" i="84"/>
  <c r="L36" i="84"/>
  <c r="L32" i="84"/>
  <c r="L39" i="84"/>
  <c r="L33" i="84"/>
  <c r="L38" i="84"/>
  <c r="K33" i="84"/>
  <c r="F30" i="84"/>
  <c r="F40" i="84"/>
  <c r="E40" i="84"/>
  <c r="E34" i="84"/>
  <c r="P40" i="84"/>
  <c r="F37" i="84"/>
  <c r="E37" i="84"/>
  <c r="F29" i="84"/>
  <c r="F31" i="84"/>
  <c r="F38" i="84"/>
  <c r="F35" i="84"/>
  <c r="E38" i="84"/>
  <c r="E33" i="84"/>
  <c r="G40" i="84"/>
  <c r="E39" i="84"/>
  <c r="L8" i="84"/>
  <c r="L12" i="84"/>
  <c r="L18" i="84"/>
  <c r="L15" i="84"/>
  <c r="L14" i="84"/>
  <c r="L13" i="84"/>
  <c r="Q13" i="84"/>
  <c r="F10" i="84"/>
  <c r="P20" i="84"/>
  <c r="Q10" i="84"/>
  <c r="O20" i="84"/>
  <c r="K18" i="84"/>
  <c r="K9" i="84"/>
  <c r="K17" i="84"/>
  <c r="K12" i="84"/>
  <c r="K14" i="84"/>
  <c r="K15" i="84"/>
  <c r="K11" i="84"/>
  <c r="K16" i="84"/>
  <c r="K10" i="84"/>
  <c r="K8" i="84"/>
  <c r="K19" i="84"/>
  <c r="G20" i="84"/>
  <c r="F15" i="84"/>
  <c r="F11" i="84"/>
  <c r="F14" i="84"/>
  <c r="F19" i="84"/>
  <c r="F18" i="84"/>
  <c r="F12" i="84"/>
  <c r="F9" i="84"/>
  <c r="F16" i="84"/>
  <c r="F8" i="84"/>
  <c r="F17" i="84"/>
  <c r="K13" i="84"/>
  <c r="P60" i="84"/>
  <c r="L58" i="84"/>
  <c r="L57" i="84"/>
  <c r="L49" i="84"/>
  <c r="L56" i="84"/>
  <c r="L52" i="84"/>
  <c r="L48" i="84"/>
  <c r="M60" i="84"/>
  <c r="L55" i="84"/>
  <c r="L51" i="84"/>
  <c r="L54" i="84"/>
  <c r="L59" i="84"/>
  <c r="Q53" i="84"/>
  <c r="E16" i="84"/>
  <c r="E12" i="84"/>
  <c r="E8" i="84"/>
  <c r="E15" i="84"/>
  <c r="E11" i="84"/>
  <c r="E17" i="84"/>
  <c r="E9" i="84"/>
  <c r="E19" i="84"/>
  <c r="E18" i="84"/>
  <c r="E14" i="84"/>
  <c r="E10" i="84"/>
  <c r="Q50" i="84"/>
  <c r="O60" i="84"/>
  <c r="K59" i="84"/>
  <c r="K58" i="84"/>
  <c r="K57" i="84"/>
  <c r="K49" i="84"/>
  <c r="K56" i="84"/>
  <c r="K52" i="84"/>
  <c r="K48" i="84"/>
  <c r="K55" i="84"/>
  <c r="K51" i="84"/>
  <c r="K50" i="84"/>
  <c r="K54" i="84"/>
  <c r="K53" i="84"/>
  <c r="K36" i="84"/>
  <c r="K32" i="84"/>
  <c r="K28" i="84"/>
  <c r="K35" i="84"/>
  <c r="K31" i="84"/>
  <c r="K34" i="84"/>
  <c r="K30" i="84"/>
  <c r="K37" i="84"/>
  <c r="O40" i="84"/>
  <c r="K38" i="84"/>
  <c r="K29" i="84"/>
  <c r="K39" i="84"/>
  <c r="E13" i="84"/>
  <c r="E60" i="84" l="1"/>
  <c r="F60" i="84"/>
  <c r="L40" i="84"/>
  <c r="L20" i="84"/>
  <c r="Q40" i="84"/>
  <c r="Q20" i="84"/>
  <c r="K20" i="84"/>
  <c r="K40" i="84"/>
  <c r="K60" i="84"/>
  <c r="Q60" i="84"/>
  <c r="E20" i="84"/>
  <c r="L60" i="84"/>
  <c r="F20" i="84"/>
  <c r="N25" i="70" l="1"/>
  <c r="O25" i="70"/>
  <c r="N26" i="70"/>
  <c r="O26" i="70"/>
  <c r="N27" i="70"/>
  <c r="O27" i="70"/>
  <c r="L25" i="70"/>
  <c r="L26" i="70"/>
  <c r="L27" i="70"/>
  <c r="F25" i="70"/>
  <c r="F26" i="70"/>
  <c r="F27" i="70"/>
  <c r="F60" i="68"/>
  <c r="B83" i="66"/>
  <c r="C83" i="66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F88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L92" i="47"/>
  <c r="L93" i="47"/>
  <c r="F92" i="47"/>
  <c r="F93" i="47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7" i="83"/>
  <c r="O87" i="83"/>
  <c r="N88" i="83"/>
  <c r="O88" i="83"/>
  <c r="N89" i="83"/>
  <c r="O89" i="83"/>
  <c r="N90" i="83"/>
  <c r="O90" i="83"/>
  <c r="N91" i="83"/>
  <c r="O91" i="83"/>
  <c r="L88" i="83"/>
  <c r="L89" i="83"/>
  <c r="L90" i="83"/>
  <c r="L91" i="83"/>
  <c r="F88" i="83"/>
  <c r="F89" i="83"/>
  <c r="F90" i="83"/>
  <c r="F91" i="83"/>
  <c r="N88" i="46"/>
  <c r="O88" i="46"/>
  <c r="N89" i="46"/>
  <c r="O89" i="46"/>
  <c r="N90" i="46"/>
  <c r="O90" i="46"/>
  <c r="N91" i="46"/>
  <c r="O91" i="46"/>
  <c r="N92" i="46"/>
  <c r="O92" i="46"/>
  <c r="N93" i="46"/>
  <c r="O93" i="46"/>
  <c r="L88" i="46"/>
  <c r="L89" i="46"/>
  <c r="L90" i="46"/>
  <c r="L91" i="46"/>
  <c r="L92" i="46"/>
  <c r="F88" i="46"/>
  <c r="F89" i="46"/>
  <c r="F90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I95" i="83"/>
  <c r="K95" i="83" s="1"/>
  <c r="H95" i="83"/>
  <c r="C95" i="83"/>
  <c r="E95" i="83" s="1"/>
  <c r="B95" i="83"/>
  <c r="K94" i="83"/>
  <c r="J94" i="83"/>
  <c r="E94" i="83"/>
  <c r="D94" i="83"/>
  <c r="K93" i="83"/>
  <c r="J93" i="83"/>
  <c r="E93" i="83"/>
  <c r="D93" i="83"/>
  <c r="K92" i="83"/>
  <c r="J92" i="83"/>
  <c r="E92" i="83"/>
  <c r="D92" i="83"/>
  <c r="K91" i="83"/>
  <c r="J91" i="83"/>
  <c r="E91" i="83"/>
  <c r="D91" i="83"/>
  <c r="K90" i="83"/>
  <c r="J90" i="83"/>
  <c r="E90" i="83"/>
  <c r="D90" i="83"/>
  <c r="K89" i="83"/>
  <c r="J89" i="83"/>
  <c r="E89" i="83"/>
  <c r="D89" i="83"/>
  <c r="K88" i="83"/>
  <c r="J88" i="83"/>
  <c r="E88" i="83"/>
  <c r="D88" i="83"/>
  <c r="L87" i="83"/>
  <c r="K87" i="83"/>
  <c r="J87" i="83"/>
  <c r="F87" i="83"/>
  <c r="E87" i="83"/>
  <c r="D87" i="83"/>
  <c r="O86" i="83"/>
  <c r="N86" i="83"/>
  <c r="L86" i="83"/>
  <c r="K86" i="83"/>
  <c r="J86" i="83"/>
  <c r="F86" i="83"/>
  <c r="E86" i="83"/>
  <c r="D86" i="83"/>
  <c r="O85" i="83"/>
  <c r="N85" i="83"/>
  <c r="L85" i="83"/>
  <c r="K85" i="83"/>
  <c r="J85" i="83"/>
  <c r="F85" i="83"/>
  <c r="E85" i="83"/>
  <c r="D85" i="83"/>
  <c r="O84" i="83"/>
  <c r="N84" i="83"/>
  <c r="L84" i="83"/>
  <c r="K84" i="83"/>
  <c r="J84" i="83"/>
  <c r="F84" i="83"/>
  <c r="E84" i="83"/>
  <c r="D84" i="83"/>
  <c r="O83" i="83"/>
  <c r="N83" i="83"/>
  <c r="L83" i="83"/>
  <c r="K83" i="83"/>
  <c r="J83" i="83"/>
  <c r="F83" i="83"/>
  <c r="E83" i="83"/>
  <c r="D83" i="83"/>
  <c r="O82" i="83"/>
  <c r="N82" i="83"/>
  <c r="L82" i="83"/>
  <c r="K82" i="83"/>
  <c r="J82" i="83"/>
  <c r="F82" i="83"/>
  <c r="E82" i="83"/>
  <c r="D82" i="83"/>
  <c r="O81" i="83"/>
  <c r="N81" i="83"/>
  <c r="L81" i="83"/>
  <c r="K81" i="83"/>
  <c r="J81" i="83"/>
  <c r="F81" i="83"/>
  <c r="E81" i="83"/>
  <c r="D81" i="83"/>
  <c r="O80" i="83"/>
  <c r="N80" i="83"/>
  <c r="L80" i="83"/>
  <c r="K80" i="83"/>
  <c r="J80" i="83"/>
  <c r="F80" i="83"/>
  <c r="E80" i="83"/>
  <c r="D80" i="83"/>
  <c r="O79" i="83"/>
  <c r="N79" i="83"/>
  <c r="L79" i="83"/>
  <c r="K79" i="83"/>
  <c r="J79" i="83"/>
  <c r="F79" i="83"/>
  <c r="E79" i="83"/>
  <c r="D79" i="83"/>
  <c r="O78" i="83"/>
  <c r="N78" i="83"/>
  <c r="L78" i="83"/>
  <c r="K78" i="83"/>
  <c r="J78" i="83"/>
  <c r="F78" i="83"/>
  <c r="E78" i="83"/>
  <c r="D78" i="83"/>
  <c r="O77" i="83"/>
  <c r="N77" i="83"/>
  <c r="L77" i="83"/>
  <c r="K77" i="83"/>
  <c r="J77" i="83"/>
  <c r="F77" i="83"/>
  <c r="E77" i="83"/>
  <c r="D77" i="83"/>
  <c r="O76" i="83"/>
  <c r="N76" i="83"/>
  <c r="L76" i="83"/>
  <c r="K76" i="83"/>
  <c r="J76" i="83"/>
  <c r="F76" i="83"/>
  <c r="E76" i="83"/>
  <c r="D76" i="83"/>
  <c r="K75" i="83"/>
  <c r="J75" i="83"/>
  <c r="E75" i="83"/>
  <c r="D75" i="83"/>
  <c r="O74" i="83"/>
  <c r="N74" i="83"/>
  <c r="L74" i="83"/>
  <c r="K74" i="83"/>
  <c r="J74" i="83"/>
  <c r="F74" i="83"/>
  <c r="E74" i="83"/>
  <c r="D74" i="83"/>
  <c r="O73" i="83"/>
  <c r="N73" i="83"/>
  <c r="L73" i="83"/>
  <c r="K73" i="83"/>
  <c r="J73" i="83"/>
  <c r="F73" i="83"/>
  <c r="E73" i="83"/>
  <c r="D73" i="83"/>
  <c r="O72" i="83"/>
  <c r="N72" i="83"/>
  <c r="L72" i="83"/>
  <c r="K72" i="83"/>
  <c r="J72" i="83"/>
  <c r="F72" i="83"/>
  <c r="E72" i="83"/>
  <c r="D72" i="83"/>
  <c r="O71" i="83"/>
  <c r="N71" i="83"/>
  <c r="L71" i="83"/>
  <c r="K71" i="83"/>
  <c r="J71" i="83"/>
  <c r="F71" i="83"/>
  <c r="E71" i="83"/>
  <c r="D71" i="83"/>
  <c r="O70" i="83"/>
  <c r="N70" i="83"/>
  <c r="L70" i="83"/>
  <c r="K70" i="83"/>
  <c r="J70" i="83"/>
  <c r="F70" i="83"/>
  <c r="E70" i="83"/>
  <c r="D70" i="83"/>
  <c r="O69" i="83"/>
  <c r="N69" i="83"/>
  <c r="L69" i="83"/>
  <c r="K69" i="83"/>
  <c r="J69" i="83"/>
  <c r="F69" i="83"/>
  <c r="E69" i="83"/>
  <c r="D69" i="83"/>
  <c r="O68" i="83"/>
  <c r="N68" i="83"/>
  <c r="L68" i="83"/>
  <c r="K68" i="83"/>
  <c r="J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O48" i="83"/>
  <c r="N48" i="83"/>
  <c r="L48" i="83"/>
  <c r="K48" i="83"/>
  <c r="F48" i="83"/>
  <c r="E48" i="83"/>
  <c r="D48" i="83"/>
  <c r="O47" i="83"/>
  <c r="N47" i="83"/>
  <c r="L47" i="83"/>
  <c r="K47" i="83"/>
  <c r="F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O30" i="83"/>
  <c r="N30" i="83"/>
  <c r="L30" i="83"/>
  <c r="K30" i="83"/>
  <c r="F30" i="83"/>
  <c r="E30" i="83"/>
  <c r="D30" i="83"/>
  <c r="O29" i="83"/>
  <c r="N29" i="83"/>
  <c r="L29" i="83"/>
  <c r="K29" i="83"/>
  <c r="F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L25" i="83"/>
  <c r="K25" i="83"/>
  <c r="F25" i="83"/>
  <c r="E25" i="83"/>
  <c r="D25" i="83"/>
  <c r="O24" i="83"/>
  <c r="N24" i="83"/>
  <c r="L24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I95" i="81"/>
  <c r="H95" i="81"/>
  <c r="C95" i="81"/>
  <c r="B95" i="81"/>
  <c r="D95" i="81" s="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O90" i="81"/>
  <c r="N90" i="81"/>
  <c r="L90" i="81"/>
  <c r="K90" i="81"/>
  <c r="F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C61" i="81"/>
  <c r="B61" i="81"/>
  <c r="D61" i="81" s="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J31" i="81"/>
  <c r="F31" i="81"/>
  <c r="E31" i="81"/>
  <c r="D31" i="81"/>
  <c r="O30" i="81"/>
  <c r="N30" i="81"/>
  <c r="L30" i="81"/>
  <c r="K30" i="81"/>
  <c r="J30" i="81"/>
  <c r="F30" i="81"/>
  <c r="E30" i="81"/>
  <c r="D30" i="81"/>
  <c r="O29" i="81"/>
  <c r="N29" i="81"/>
  <c r="L29" i="81"/>
  <c r="K29" i="81"/>
  <c r="J29" i="81"/>
  <c r="F29" i="81"/>
  <c r="E29" i="81"/>
  <c r="D29" i="81"/>
  <c r="O28" i="81"/>
  <c r="N28" i="81"/>
  <c r="L28" i="81"/>
  <c r="K28" i="81"/>
  <c r="J28" i="81"/>
  <c r="F28" i="81"/>
  <c r="E28" i="81"/>
  <c r="D28" i="81"/>
  <c r="O27" i="81"/>
  <c r="N27" i="81"/>
  <c r="L27" i="81"/>
  <c r="K27" i="81"/>
  <c r="J27" i="81"/>
  <c r="F27" i="81"/>
  <c r="E27" i="81"/>
  <c r="D27" i="81"/>
  <c r="O26" i="81"/>
  <c r="N26" i="81"/>
  <c r="L26" i="81"/>
  <c r="K26" i="81"/>
  <c r="J26" i="81"/>
  <c r="F26" i="81"/>
  <c r="E26" i="81"/>
  <c r="D26" i="81"/>
  <c r="O25" i="81"/>
  <c r="N25" i="81"/>
  <c r="L25" i="81"/>
  <c r="K25" i="81"/>
  <c r="J25" i="81"/>
  <c r="F25" i="81"/>
  <c r="E25" i="81"/>
  <c r="D25" i="81"/>
  <c r="O24" i="81"/>
  <c r="N24" i="81"/>
  <c r="L24" i="81"/>
  <c r="K24" i="81"/>
  <c r="J24" i="81"/>
  <c r="F24" i="81"/>
  <c r="E24" i="81"/>
  <c r="D24" i="81"/>
  <c r="O23" i="81"/>
  <c r="N23" i="81"/>
  <c r="L23" i="81"/>
  <c r="K23" i="81"/>
  <c r="J23" i="81"/>
  <c r="F23" i="81"/>
  <c r="E23" i="81"/>
  <c r="D23" i="81"/>
  <c r="O22" i="81"/>
  <c r="N22" i="81"/>
  <c r="L22" i="81"/>
  <c r="K22" i="81"/>
  <c r="J22" i="81"/>
  <c r="F22" i="81"/>
  <c r="E22" i="81"/>
  <c r="D22" i="81"/>
  <c r="O21" i="81"/>
  <c r="N21" i="81"/>
  <c r="L21" i="81"/>
  <c r="K21" i="81"/>
  <c r="J21" i="81"/>
  <c r="F21" i="81"/>
  <c r="E21" i="81"/>
  <c r="D21" i="81"/>
  <c r="O20" i="81"/>
  <c r="N20" i="81"/>
  <c r="L20" i="81"/>
  <c r="K20" i="81"/>
  <c r="J20" i="81"/>
  <c r="F20" i="81"/>
  <c r="E20" i="81"/>
  <c r="D20" i="81"/>
  <c r="O19" i="81"/>
  <c r="N19" i="81"/>
  <c r="L19" i="81"/>
  <c r="K19" i="81"/>
  <c r="J19" i="81"/>
  <c r="F19" i="81"/>
  <c r="E19" i="81"/>
  <c r="D19" i="81"/>
  <c r="O18" i="81"/>
  <c r="N18" i="81"/>
  <c r="L18" i="81"/>
  <c r="K18" i="81"/>
  <c r="J18" i="81"/>
  <c r="F18" i="81"/>
  <c r="E18" i="81"/>
  <c r="D18" i="81"/>
  <c r="O17" i="81"/>
  <c r="N17" i="81"/>
  <c r="L17" i="81"/>
  <c r="K17" i="81"/>
  <c r="J17" i="81"/>
  <c r="F17" i="81"/>
  <c r="E17" i="81"/>
  <c r="D17" i="81"/>
  <c r="O16" i="81"/>
  <c r="N16" i="81"/>
  <c r="L16" i="81"/>
  <c r="K16" i="81"/>
  <c r="J16" i="81"/>
  <c r="F16" i="81"/>
  <c r="E16" i="81"/>
  <c r="D16" i="81"/>
  <c r="O15" i="81"/>
  <c r="N15" i="81"/>
  <c r="L15" i="81"/>
  <c r="K15" i="81"/>
  <c r="J15" i="81"/>
  <c r="F15" i="81"/>
  <c r="E15" i="81"/>
  <c r="D15" i="81"/>
  <c r="O14" i="81"/>
  <c r="N14" i="81"/>
  <c r="L14" i="81"/>
  <c r="K14" i="81"/>
  <c r="J14" i="81"/>
  <c r="F14" i="81"/>
  <c r="E14" i="81"/>
  <c r="D14" i="81"/>
  <c r="O13" i="81"/>
  <c r="N13" i="81"/>
  <c r="L13" i="81"/>
  <c r="K13" i="81"/>
  <c r="J13" i="81"/>
  <c r="F13" i="81"/>
  <c r="E13" i="81"/>
  <c r="D13" i="81"/>
  <c r="O12" i="81"/>
  <c r="N12" i="81"/>
  <c r="L12" i="81"/>
  <c r="K12" i="81"/>
  <c r="J12" i="81"/>
  <c r="F12" i="81"/>
  <c r="E12" i="81"/>
  <c r="D12" i="81"/>
  <c r="O11" i="81"/>
  <c r="N11" i="81"/>
  <c r="L11" i="81"/>
  <c r="K11" i="81"/>
  <c r="J11" i="81"/>
  <c r="F11" i="81"/>
  <c r="E11" i="81"/>
  <c r="D11" i="81"/>
  <c r="O10" i="81"/>
  <c r="N10" i="81"/>
  <c r="L10" i="81"/>
  <c r="K10" i="81"/>
  <c r="J10" i="81"/>
  <c r="F10" i="81"/>
  <c r="E10" i="81"/>
  <c r="D10" i="81"/>
  <c r="O9" i="81"/>
  <c r="N9" i="81"/>
  <c r="L9" i="81"/>
  <c r="K9" i="81"/>
  <c r="J9" i="81"/>
  <c r="F9" i="81"/>
  <c r="E9" i="81"/>
  <c r="D9" i="81"/>
  <c r="O8" i="81"/>
  <c r="N8" i="81"/>
  <c r="L8" i="81"/>
  <c r="K8" i="81"/>
  <c r="J8" i="81"/>
  <c r="F8" i="81"/>
  <c r="E8" i="81"/>
  <c r="D8" i="81"/>
  <c r="O7" i="81"/>
  <c r="N7" i="81"/>
  <c r="L7" i="81"/>
  <c r="K7" i="81"/>
  <c r="J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H15" i="80" s="1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F83" i="66" l="1"/>
  <c r="M15" i="80"/>
  <c r="E38" i="81"/>
  <c r="I67" i="81"/>
  <c r="N55" i="66"/>
  <c r="P91" i="46"/>
  <c r="K62" i="81"/>
  <c r="D33" i="81"/>
  <c r="E96" i="83"/>
  <c r="P88" i="83"/>
  <c r="P82" i="48"/>
  <c r="J62" i="81"/>
  <c r="P27" i="70"/>
  <c r="P83" i="48"/>
  <c r="P79" i="48"/>
  <c r="P30" i="48"/>
  <c r="P91" i="83"/>
  <c r="P87" i="83"/>
  <c r="P92" i="46"/>
  <c r="P88" i="46"/>
  <c r="P94" i="81"/>
  <c r="R16" i="80"/>
  <c r="P96" i="83"/>
  <c r="P89" i="83"/>
  <c r="P20" i="83"/>
  <c r="P93" i="46"/>
  <c r="P89" i="46"/>
  <c r="P87" i="81"/>
  <c r="P59" i="81"/>
  <c r="P60" i="81"/>
  <c r="P90" i="46"/>
  <c r="L95" i="81"/>
  <c r="P68" i="81"/>
  <c r="P71" i="81"/>
  <c r="P78" i="81"/>
  <c r="P79" i="81"/>
  <c r="P84" i="81"/>
  <c r="P89" i="81"/>
  <c r="P90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26" i="70"/>
  <c r="P25" i="70"/>
  <c r="P47" i="66"/>
  <c r="O55" i="66"/>
  <c r="P46" i="66"/>
  <c r="P81" i="48"/>
  <c r="P80" i="48"/>
  <c r="P29" i="48"/>
  <c r="P49" i="47"/>
  <c r="P90" i="83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P84" i="83"/>
  <c r="F95" i="83"/>
  <c r="J62" i="83"/>
  <c r="K62" i="83"/>
  <c r="P79" i="83"/>
  <c r="O95" i="83"/>
  <c r="P5" i="83"/>
  <c r="P37" i="83" s="1"/>
  <c r="P66" i="83" s="1"/>
  <c r="P40" i="83"/>
  <c r="P43" i="83"/>
  <c r="P62" i="83"/>
  <c r="D6" i="83"/>
  <c r="H6" i="83"/>
  <c r="P28" i="83"/>
  <c r="P29" i="83"/>
  <c r="P33" i="83"/>
  <c r="P68" i="83"/>
  <c r="P71" i="83"/>
  <c r="P78" i="83"/>
  <c r="P76" i="83"/>
  <c r="P80" i="83"/>
  <c r="P81" i="83"/>
  <c r="P82" i="83"/>
  <c r="P85" i="83"/>
  <c r="P83" i="83"/>
  <c r="P8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48" i="83"/>
  <c r="P51" i="83"/>
  <c r="N61" i="83"/>
  <c r="P49" i="83"/>
  <c r="P52" i="83"/>
  <c r="P54" i="83"/>
  <c r="P50" i="83"/>
  <c r="F61" i="83"/>
  <c r="P41" i="83"/>
  <c r="P42" i="83"/>
  <c r="P45" i="83"/>
  <c r="P47" i="83"/>
  <c r="E61" i="83"/>
  <c r="E62" i="83" s="1"/>
  <c r="J33" i="83"/>
  <c r="D33" i="83"/>
  <c r="P7" i="83"/>
  <c r="P8" i="83"/>
  <c r="P9" i="83"/>
  <c r="P13" i="83"/>
  <c r="P14" i="83"/>
  <c r="P17" i="83"/>
  <c r="P24" i="83"/>
  <c r="P25" i="83"/>
  <c r="P30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N84" i="48" l="1"/>
  <c r="O84" i="48"/>
  <c r="L82" i="48"/>
  <c r="L84" i="48"/>
  <c r="F82" i="48"/>
  <c r="F84" i="48"/>
  <c r="P84" i="48" l="1"/>
  <c r="B95" i="36"/>
  <c r="C95" i="36"/>
  <c r="L37" i="70" l="1"/>
  <c r="L61" i="70" s="1"/>
  <c r="F37" i="70"/>
  <c r="F61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7" l="1"/>
  <c r="C32" i="47"/>
  <c r="B32" i="48" l="1"/>
  <c r="C32" i="48"/>
  <c r="H32" i="48"/>
  <c r="I32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N32" i="48" l="1"/>
  <c r="O32" i="48"/>
  <c r="L32" i="48"/>
  <c r="F32" i="70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L67" i="70" l="1"/>
  <c r="N67" i="70"/>
  <c r="O67" i="70"/>
  <c r="L68" i="70"/>
  <c r="N68" i="70"/>
  <c r="O68" i="70"/>
  <c r="F67" i="70"/>
  <c r="F68" i="70"/>
  <c r="N19" i="70"/>
  <c r="O19" i="70"/>
  <c r="L20" i="70"/>
  <c r="N20" i="70"/>
  <c r="O20" i="70"/>
  <c r="L21" i="70"/>
  <c r="N21" i="70"/>
  <c r="O21" i="70"/>
  <c r="L22" i="70"/>
  <c r="N22" i="70"/>
  <c r="O22" i="70"/>
  <c r="L23" i="70"/>
  <c r="N23" i="70"/>
  <c r="O23" i="70"/>
  <c r="L24" i="70"/>
  <c r="N24" i="70"/>
  <c r="O24" i="70"/>
  <c r="F19" i="70"/>
  <c r="F20" i="70"/>
  <c r="F21" i="70"/>
  <c r="F22" i="70"/>
  <c r="F23" i="70"/>
  <c r="F24" i="70"/>
  <c r="D62" i="66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68" i="70"/>
  <c r="P23" i="70"/>
  <c r="P20" i="70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67" i="70"/>
  <c r="P24" i="70"/>
  <c r="P21" i="70"/>
  <c r="P19" i="70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22" i="70"/>
  <c r="P87" i="47"/>
  <c r="P83" i="47"/>
  <c r="N54" i="48" l="1"/>
  <c r="O54" i="48"/>
  <c r="L54" i="48"/>
  <c r="F54" i="48"/>
  <c r="P54" i="48" l="1"/>
  <c r="I61" i="3" l="1"/>
  <c r="B95" i="47" l="1"/>
  <c r="C95" i="47"/>
  <c r="K95" i="46"/>
  <c r="H61" i="3" l="1"/>
  <c r="K88" i="47" l="1"/>
  <c r="B83" i="70" l="1"/>
  <c r="C83" i="70"/>
  <c r="L57" i="46"/>
  <c r="N57" i="46"/>
  <c r="O57" i="46"/>
  <c r="L58" i="46"/>
  <c r="N58" i="46"/>
  <c r="O58" i="46"/>
  <c r="F57" i="46"/>
  <c r="F58" i="46"/>
  <c r="F83" i="70" l="1"/>
  <c r="P58" i="46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3" i="70" l="1"/>
  <c r="D64" i="70"/>
  <c r="D65" i="70"/>
  <c r="D66" i="70"/>
  <c r="D67" i="70"/>
  <c r="D68" i="70"/>
  <c r="D69" i="70"/>
  <c r="D70" i="70"/>
  <c r="D71" i="70"/>
  <c r="D72" i="70"/>
  <c r="D73" i="70"/>
  <c r="D74" i="70"/>
  <c r="D75" i="70"/>
  <c r="D76" i="70"/>
  <c r="D77" i="70"/>
  <c r="D78" i="70"/>
  <c r="D79" i="70"/>
  <c r="D80" i="70"/>
  <c r="D81" i="70"/>
  <c r="D82" i="70"/>
  <c r="L66" i="70"/>
  <c r="N66" i="70"/>
  <c r="O66" i="70"/>
  <c r="F66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P66" i="70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N15" i="74" s="1"/>
  <c r="M7" i="74"/>
  <c r="M15" i="74" s="1"/>
  <c r="I7" i="74"/>
  <c r="H7" i="74"/>
  <c r="H15" i="74" s="1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R14" i="72"/>
  <c r="Q14" i="72"/>
  <c r="O14" i="72"/>
  <c r="N14" i="72"/>
  <c r="M14" i="72"/>
  <c r="I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R10" i="72"/>
  <c r="Q10" i="72"/>
  <c r="O10" i="72"/>
  <c r="N10" i="72"/>
  <c r="M10" i="72"/>
  <c r="I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N15" i="72" s="1"/>
  <c r="M7" i="72"/>
  <c r="M15" i="72" s="1"/>
  <c r="I7" i="72"/>
  <c r="H7" i="72"/>
  <c r="H15" i="72" s="1"/>
  <c r="G7" i="72"/>
  <c r="G15" i="72" s="1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G15" i="73" l="1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0" i="72"/>
  <c r="S12" i="72"/>
  <c r="S14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H83" i="70"/>
  <c r="N83" i="70" s="1"/>
  <c r="I83" i="70"/>
  <c r="L83" i="70" l="1"/>
  <c r="O83" i="70"/>
  <c r="J39" i="66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1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H32" i="36"/>
  <c r="I32" i="36"/>
  <c r="O84" i="70" l="1"/>
  <c r="N84" i="70"/>
  <c r="L84" i="70"/>
  <c r="K84" i="70"/>
  <c r="J84" i="70"/>
  <c r="F84" i="70"/>
  <c r="K82" i="70"/>
  <c r="J82" i="70"/>
  <c r="E82" i="70"/>
  <c r="K81" i="70"/>
  <c r="J81" i="70"/>
  <c r="E81" i="70"/>
  <c r="K80" i="70"/>
  <c r="J80" i="70"/>
  <c r="E80" i="70"/>
  <c r="K79" i="70"/>
  <c r="J79" i="70"/>
  <c r="E79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K69" i="70"/>
  <c r="J69" i="70"/>
  <c r="E69" i="70"/>
  <c r="K68" i="70"/>
  <c r="J68" i="70"/>
  <c r="E68" i="70"/>
  <c r="K67" i="70"/>
  <c r="J67" i="70"/>
  <c r="E67" i="70"/>
  <c r="K66" i="70"/>
  <c r="J66" i="70"/>
  <c r="E66" i="70"/>
  <c r="O65" i="70"/>
  <c r="N65" i="70"/>
  <c r="L65" i="70"/>
  <c r="K65" i="70"/>
  <c r="J65" i="70"/>
  <c r="F65" i="70"/>
  <c r="E65" i="70"/>
  <c r="O64" i="70"/>
  <c r="N64" i="70"/>
  <c r="L64" i="70"/>
  <c r="K64" i="70"/>
  <c r="J64" i="70"/>
  <c r="F64" i="70"/>
  <c r="E64" i="70"/>
  <c r="O63" i="70"/>
  <c r="N63" i="70"/>
  <c r="L63" i="70"/>
  <c r="K63" i="70"/>
  <c r="J63" i="70"/>
  <c r="F63" i="70"/>
  <c r="E63" i="70"/>
  <c r="N61" i="70"/>
  <c r="J61" i="70"/>
  <c r="H61" i="70"/>
  <c r="D61" i="70"/>
  <c r="O57" i="70"/>
  <c r="N57" i="70"/>
  <c r="L57" i="70"/>
  <c r="F57" i="70"/>
  <c r="I56" i="70"/>
  <c r="H56" i="70"/>
  <c r="C56" i="70"/>
  <c r="B56" i="70"/>
  <c r="K55" i="70"/>
  <c r="J55" i="70"/>
  <c r="E55" i="70"/>
  <c r="D55" i="70"/>
  <c r="K54" i="70"/>
  <c r="E54" i="70"/>
  <c r="D54" i="70"/>
  <c r="K53" i="70"/>
  <c r="E53" i="70"/>
  <c r="D53" i="70"/>
  <c r="K52" i="70"/>
  <c r="E52" i="70"/>
  <c r="D52" i="70"/>
  <c r="K51" i="70"/>
  <c r="E51" i="70"/>
  <c r="D51" i="70"/>
  <c r="K50" i="70"/>
  <c r="E50" i="70"/>
  <c r="D50" i="70"/>
  <c r="K49" i="70"/>
  <c r="E49" i="70"/>
  <c r="D49" i="70"/>
  <c r="O48" i="70"/>
  <c r="N48" i="70"/>
  <c r="L48" i="70"/>
  <c r="K48" i="70"/>
  <c r="F48" i="70"/>
  <c r="E48" i="70"/>
  <c r="D48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1" i="70" s="1"/>
  <c r="N37" i="70"/>
  <c r="J37" i="70"/>
  <c r="H37" i="70"/>
  <c r="D37" i="70"/>
  <c r="B37" i="70"/>
  <c r="O33" i="70"/>
  <c r="N33" i="70"/>
  <c r="L33" i="70"/>
  <c r="F33" i="70"/>
  <c r="E32" i="70"/>
  <c r="K31" i="70"/>
  <c r="J31" i="70"/>
  <c r="E31" i="70"/>
  <c r="D31" i="70"/>
  <c r="K30" i="70"/>
  <c r="J30" i="70"/>
  <c r="E30" i="70"/>
  <c r="D30" i="70"/>
  <c r="K29" i="70"/>
  <c r="J29" i="70"/>
  <c r="E29" i="70"/>
  <c r="D29" i="70"/>
  <c r="K28" i="70"/>
  <c r="J28" i="70"/>
  <c r="E28" i="70"/>
  <c r="D28" i="70"/>
  <c r="K27" i="70"/>
  <c r="J27" i="70"/>
  <c r="E27" i="70"/>
  <c r="D27" i="70"/>
  <c r="K26" i="70"/>
  <c r="J26" i="70"/>
  <c r="E26" i="70"/>
  <c r="D26" i="70"/>
  <c r="K25" i="70"/>
  <c r="J25" i="70"/>
  <c r="E25" i="70"/>
  <c r="D25" i="70"/>
  <c r="K24" i="70"/>
  <c r="J24" i="70"/>
  <c r="E24" i="70"/>
  <c r="D24" i="70"/>
  <c r="K23" i="70"/>
  <c r="J23" i="70"/>
  <c r="E23" i="70"/>
  <c r="D23" i="70"/>
  <c r="K22" i="70"/>
  <c r="J22" i="70"/>
  <c r="E22" i="70"/>
  <c r="D22" i="70"/>
  <c r="K21" i="70"/>
  <c r="J21" i="70"/>
  <c r="E21" i="70"/>
  <c r="D21" i="70"/>
  <c r="K20" i="70"/>
  <c r="J20" i="70"/>
  <c r="E20" i="70"/>
  <c r="D20" i="70"/>
  <c r="K19" i="70"/>
  <c r="J19" i="70"/>
  <c r="E19" i="70"/>
  <c r="D19" i="70"/>
  <c r="K18" i="70"/>
  <c r="J18" i="70"/>
  <c r="E18" i="70"/>
  <c r="D18" i="70"/>
  <c r="O17" i="70"/>
  <c r="N17" i="70"/>
  <c r="L17" i="70"/>
  <c r="K17" i="70"/>
  <c r="J17" i="70"/>
  <c r="F17" i="70"/>
  <c r="E17" i="70"/>
  <c r="D17" i="70"/>
  <c r="O16" i="70"/>
  <c r="N16" i="70"/>
  <c r="L16" i="70"/>
  <c r="K16" i="70"/>
  <c r="J16" i="70"/>
  <c r="F16" i="70"/>
  <c r="E16" i="70"/>
  <c r="D16" i="70"/>
  <c r="O15" i="70"/>
  <c r="N15" i="70"/>
  <c r="L15" i="70"/>
  <c r="K15" i="70"/>
  <c r="J15" i="70"/>
  <c r="F15" i="70"/>
  <c r="E15" i="70"/>
  <c r="D15" i="70"/>
  <c r="O14" i="70"/>
  <c r="N14" i="70"/>
  <c r="L14" i="70"/>
  <c r="K14" i="70"/>
  <c r="J14" i="70"/>
  <c r="F14" i="70"/>
  <c r="E14" i="70"/>
  <c r="D14" i="70"/>
  <c r="O13" i="70"/>
  <c r="N13" i="70"/>
  <c r="L13" i="70"/>
  <c r="K13" i="70"/>
  <c r="J13" i="70"/>
  <c r="F13" i="70"/>
  <c r="E13" i="70"/>
  <c r="D13" i="70"/>
  <c r="O12" i="70"/>
  <c r="N12" i="70"/>
  <c r="L12" i="70"/>
  <c r="K12" i="70"/>
  <c r="J12" i="70"/>
  <c r="F12" i="70"/>
  <c r="E12" i="70"/>
  <c r="D12" i="70"/>
  <c r="O11" i="70"/>
  <c r="N11" i="70"/>
  <c r="L11" i="70"/>
  <c r="K11" i="70"/>
  <c r="J11" i="70"/>
  <c r="F11" i="70"/>
  <c r="E11" i="70"/>
  <c r="D11" i="70"/>
  <c r="O10" i="70"/>
  <c r="N10" i="70"/>
  <c r="L10" i="70"/>
  <c r="K10" i="70"/>
  <c r="J10" i="70"/>
  <c r="F10" i="70"/>
  <c r="E10" i="70"/>
  <c r="D10" i="70"/>
  <c r="O9" i="70"/>
  <c r="N9" i="70"/>
  <c r="L9" i="70"/>
  <c r="K9" i="70"/>
  <c r="J9" i="70"/>
  <c r="F9" i="70"/>
  <c r="E9" i="70"/>
  <c r="D9" i="70"/>
  <c r="O8" i="70"/>
  <c r="N8" i="70"/>
  <c r="L8" i="70"/>
  <c r="K8" i="70"/>
  <c r="J8" i="70"/>
  <c r="F8" i="70"/>
  <c r="E8" i="70"/>
  <c r="D8" i="70"/>
  <c r="O7" i="70"/>
  <c r="N7" i="70"/>
  <c r="L7" i="70"/>
  <c r="K7" i="70"/>
  <c r="J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O31" i="68"/>
  <c r="N31" i="68"/>
  <c r="L31" i="68"/>
  <c r="K31" i="68"/>
  <c r="J31" i="68"/>
  <c r="F31" i="68"/>
  <c r="E31" i="68"/>
  <c r="D31" i="68"/>
  <c r="O30" i="68"/>
  <c r="N30" i="68"/>
  <c r="L30" i="68"/>
  <c r="K30" i="68"/>
  <c r="J30" i="68"/>
  <c r="F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Q6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O83" i="66" s="1"/>
  <c r="H83" i="66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J31" i="66"/>
  <c r="E31" i="66"/>
  <c r="K30" i="66"/>
  <c r="J30" i="66"/>
  <c r="E30" i="66"/>
  <c r="K29" i="66"/>
  <c r="J29" i="66"/>
  <c r="E29" i="66"/>
  <c r="K28" i="66"/>
  <c r="J28" i="66"/>
  <c r="E28" i="66"/>
  <c r="K27" i="66"/>
  <c r="J27" i="66"/>
  <c r="E27" i="66"/>
  <c r="K26" i="66"/>
  <c r="J26" i="66"/>
  <c r="E26" i="66"/>
  <c r="K25" i="66"/>
  <c r="J25" i="66"/>
  <c r="E25" i="66"/>
  <c r="K24" i="66"/>
  <c r="J24" i="66"/>
  <c r="E24" i="66"/>
  <c r="K23" i="66"/>
  <c r="J23" i="66"/>
  <c r="E23" i="66"/>
  <c r="K22" i="66"/>
  <c r="J22" i="66"/>
  <c r="E22" i="66"/>
  <c r="K21" i="66"/>
  <c r="J21" i="66"/>
  <c r="E21" i="66"/>
  <c r="K20" i="66"/>
  <c r="J20" i="66"/>
  <c r="E20" i="66"/>
  <c r="K19" i="66"/>
  <c r="J19" i="66"/>
  <c r="E19" i="66"/>
  <c r="K18" i="66"/>
  <c r="J18" i="66"/>
  <c r="E18" i="66"/>
  <c r="K17" i="66"/>
  <c r="J17" i="66"/>
  <c r="E17" i="66"/>
  <c r="K16" i="66"/>
  <c r="J16" i="66"/>
  <c r="E16" i="66"/>
  <c r="K15" i="66"/>
  <c r="J15" i="66"/>
  <c r="E15" i="66"/>
  <c r="K14" i="66"/>
  <c r="J14" i="66"/>
  <c r="E14" i="66"/>
  <c r="K13" i="66"/>
  <c r="J13" i="66"/>
  <c r="E13" i="66"/>
  <c r="K12" i="66"/>
  <c r="J12" i="66"/>
  <c r="E12" i="66"/>
  <c r="K11" i="66"/>
  <c r="J11" i="66"/>
  <c r="E11" i="66"/>
  <c r="K10" i="66"/>
  <c r="J10" i="66"/>
  <c r="E10" i="66"/>
  <c r="K9" i="66"/>
  <c r="J9" i="66"/>
  <c r="E9" i="66"/>
  <c r="O8" i="66"/>
  <c r="N8" i="66"/>
  <c r="K8" i="66"/>
  <c r="J8" i="66"/>
  <c r="F8" i="66"/>
  <c r="E8" i="66"/>
  <c r="O7" i="66"/>
  <c r="N7" i="66"/>
  <c r="L7" i="66"/>
  <c r="K7" i="66"/>
  <c r="J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F56" i="70" l="1"/>
  <c r="N56" i="70"/>
  <c r="O56" i="70"/>
  <c r="E33" i="68"/>
  <c r="F55" i="66"/>
  <c r="L56" i="70"/>
  <c r="L55" i="66"/>
  <c r="D83" i="70"/>
  <c r="D84" i="70" s="1"/>
  <c r="E62" i="68"/>
  <c r="L83" i="66"/>
  <c r="D83" i="66"/>
  <c r="D84" i="66" s="1"/>
  <c r="N83" i="66"/>
  <c r="P83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56" i="70"/>
  <c r="D57" i="70" s="1"/>
  <c r="E56" i="70"/>
  <c r="P63" i="70"/>
  <c r="P65" i="70"/>
  <c r="P33" i="70"/>
  <c r="L95" i="68"/>
  <c r="P33" i="68"/>
  <c r="P39" i="66"/>
  <c r="P41" i="66"/>
  <c r="F32" i="66"/>
  <c r="N8" i="69"/>
  <c r="R7" i="69"/>
  <c r="P84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62" i="68"/>
  <c r="P7" i="68"/>
  <c r="P9" i="68"/>
  <c r="P11" i="68"/>
  <c r="P13" i="68"/>
  <c r="P15" i="68"/>
  <c r="P17" i="68"/>
  <c r="P19" i="68"/>
  <c r="P21" i="68"/>
  <c r="P23" i="68"/>
  <c r="P25" i="68"/>
  <c r="P29" i="68"/>
  <c r="P31" i="68"/>
  <c r="L32" i="68"/>
  <c r="P63" i="66"/>
  <c r="P33" i="66"/>
  <c r="P7" i="66"/>
  <c r="P57" i="70"/>
  <c r="P64" i="70"/>
  <c r="P40" i="70"/>
  <c r="P42" i="70"/>
  <c r="P44" i="70"/>
  <c r="P46" i="70"/>
  <c r="P48" i="70"/>
  <c r="O32" i="70"/>
  <c r="P8" i="70"/>
  <c r="P10" i="70"/>
  <c r="P12" i="70"/>
  <c r="P14" i="70"/>
  <c r="P16" i="70"/>
  <c r="N32" i="70"/>
  <c r="N62" i="70"/>
  <c r="J62" i="70"/>
  <c r="H62" i="70"/>
  <c r="D62" i="70"/>
  <c r="B62" i="70"/>
  <c r="D6" i="70"/>
  <c r="H6" i="70"/>
  <c r="J6" i="70"/>
  <c r="N6" i="70"/>
  <c r="K32" i="70"/>
  <c r="K33" i="70" s="1"/>
  <c r="B38" i="70"/>
  <c r="D38" i="70"/>
  <c r="H38" i="70"/>
  <c r="J38" i="70"/>
  <c r="N38" i="70"/>
  <c r="O62" i="70"/>
  <c r="K62" i="70"/>
  <c r="I62" i="70"/>
  <c r="E62" i="70"/>
  <c r="C62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56" i="70"/>
  <c r="J57" i="70" s="1"/>
  <c r="E83" i="70"/>
  <c r="K83" i="70"/>
  <c r="K56" i="70"/>
  <c r="J83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P30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D96" i="68"/>
  <c r="J95" i="68"/>
  <c r="K95" i="68"/>
  <c r="L6" i="67"/>
  <c r="L8" i="67" s="1"/>
  <c r="N8" i="67"/>
  <c r="R6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56" i="70" l="1"/>
  <c r="P95" i="68"/>
  <c r="E57" i="70"/>
  <c r="R8" i="67"/>
  <c r="M8" i="69"/>
  <c r="R8" i="65"/>
  <c r="P32" i="70"/>
  <c r="E84" i="70"/>
  <c r="K57" i="70"/>
  <c r="R8" i="69"/>
  <c r="P32" i="68"/>
  <c r="K33" i="68"/>
  <c r="P32" i="66"/>
  <c r="K33" i="66"/>
  <c r="E56" i="66"/>
  <c r="E33" i="66"/>
  <c r="K56" i="66"/>
  <c r="L95" i="48" l="1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P38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I61" i="48"/>
  <c r="H61" i="48"/>
  <c r="E61" i="48"/>
  <c r="K60" i="48"/>
  <c r="J60" i="48"/>
  <c r="E60" i="48"/>
  <c r="D60" i="48"/>
  <c r="O59" i="48"/>
  <c r="N59" i="48"/>
  <c r="K59" i="48"/>
  <c r="J59" i="48"/>
  <c r="F59" i="48"/>
  <c r="E59" i="48"/>
  <c r="D59" i="48"/>
  <c r="K58" i="48"/>
  <c r="J58" i="48"/>
  <c r="E58" i="48"/>
  <c r="D58" i="48"/>
  <c r="O57" i="48"/>
  <c r="N57" i="48"/>
  <c r="L57" i="48"/>
  <c r="K57" i="48"/>
  <c r="J57" i="48"/>
  <c r="F57" i="48"/>
  <c r="E57" i="48"/>
  <c r="D57" i="48"/>
  <c r="K56" i="48"/>
  <c r="J56" i="48"/>
  <c r="E56" i="48"/>
  <c r="D56" i="48"/>
  <c r="K55" i="48"/>
  <c r="J55" i="48"/>
  <c r="E55" i="48"/>
  <c r="D55" i="48"/>
  <c r="K54" i="48"/>
  <c r="J54" i="48"/>
  <c r="E54" i="48"/>
  <c r="D54" i="48"/>
  <c r="K53" i="48"/>
  <c r="J53" i="48"/>
  <c r="E53" i="48"/>
  <c r="D53" i="48"/>
  <c r="K52" i="48"/>
  <c r="J52" i="48"/>
  <c r="E52" i="48"/>
  <c r="D52" i="48"/>
  <c r="K51" i="48"/>
  <c r="J51" i="48"/>
  <c r="E51" i="48"/>
  <c r="D51" i="48"/>
  <c r="K50" i="48"/>
  <c r="J50" i="48"/>
  <c r="E50" i="48"/>
  <c r="D50" i="48"/>
  <c r="O49" i="48"/>
  <c r="N49" i="48"/>
  <c r="L49" i="48"/>
  <c r="K49" i="48"/>
  <c r="J49" i="48"/>
  <c r="F49" i="48"/>
  <c r="E49" i="48"/>
  <c r="D49" i="48"/>
  <c r="O48" i="48"/>
  <c r="N48" i="48"/>
  <c r="L48" i="48"/>
  <c r="K48" i="48"/>
  <c r="J48" i="48"/>
  <c r="F48" i="48"/>
  <c r="E48" i="48"/>
  <c r="D48" i="48"/>
  <c r="O47" i="48"/>
  <c r="N47" i="48"/>
  <c r="L47" i="48"/>
  <c r="K47" i="48"/>
  <c r="J47" i="48"/>
  <c r="F47" i="48"/>
  <c r="E47" i="48"/>
  <c r="D47" i="48"/>
  <c r="O46" i="48"/>
  <c r="N46" i="48"/>
  <c r="L46" i="48"/>
  <c r="K46" i="48"/>
  <c r="J46" i="48"/>
  <c r="F46" i="48"/>
  <c r="E46" i="48"/>
  <c r="D46" i="48"/>
  <c r="O45" i="48"/>
  <c r="N45" i="48"/>
  <c r="L45" i="48"/>
  <c r="K45" i="48"/>
  <c r="J45" i="48"/>
  <c r="F45" i="48"/>
  <c r="E45" i="48"/>
  <c r="D45" i="48"/>
  <c r="O44" i="48"/>
  <c r="N44" i="48"/>
  <c r="L44" i="48"/>
  <c r="K44" i="48"/>
  <c r="J44" i="48"/>
  <c r="F44" i="48"/>
  <c r="E44" i="48"/>
  <c r="D44" i="48"/>
  <c r="O43" i="48"/>
  <c r="N43" i="48"/>
  <c r="L43" i="48"/>
  <c r="K43" i="48"/>
  <c r="J43" i="48"/>
  <c r="F43" i="48"/>
  <c r="E43" i="48"/>
  <c r="D43" i="48"/>
  <c r="O42" i="48"/>
  <c r="N42" i="48"/>
  <c r="L42" i="48"/>
  <c r="K42" i="48"/>
  <c r="J42" i="48"/>
  <c r="F42" i="48"/>
  <c r="E42" i="48"/>
  <c r="D42" i="48"/>
  <c r="O41" i="48"/>
  <c r="N41" i="48"/>
  <c r="L41" i="48"/>
  <c r="K41" i="48"/>
  <c r="J41" i="48"/>
  <c r="F41" i="48"/>
  <c r="E41" i="48"/>
  <c r="D41" i="48"/>
  <c r="O40" i="48"/>
  <c r="N40" i="48"/>
  <c r="L40" i="48"/>
  <c r="K40" i="48"/>
  <c r="J40" i="48"/>
  <c r="F40" i="48"/>
  <c r="E40" i="48"/>
  <c r="D40" i="48"/>
  <c r="O39" i="48"/>
  <c r="N39" i="48"/>
  <c r="L39" i="48"/>
  <c r="K39" i="48"/>
  <c r="J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J94" i="46"/>
  <c r="E94" i="46"/>
  <c r="D94" i="46"/>
  <c r="J93" i="46"/>
  <c r="E93" i="46"/>
  <c r="D93" i="46"/>
  <c r="J92" i="46"/>
  <c r="E92" i="46"/>
  <c r="D92" i="46"/>
  <c r="J91" i="46"/>
  <c r="E91" i="46"/>
  <c r="D91" i="46"/>
  <c r="J90" i="46"/>
  <c r="E90" i="46"/>
  <c r="D90" i="46"/>
  <c r="J89" i="46"/>
  <c r="E89" i="46"/>
  <c r="D89" i="46"/>
  <c r="J88" i="46"/>
  <c r="E88" i="46"/>
  <c r="D88" i="46"/>
  <c r="J87" i="46"/>
  <c r="E87" i="46"/>
  <c r="D87" i="46"/>
  <c r="J86" i="46"/>
  <c r="E86" i="46"/>
  <c r="D86" i="46"/>
  <c r="J85" i="46"/>
  <c r="E85" i="46"/>
  <c r="D85" i="46"/>
  <c r="J84" i="46"/>
  <c r="E84" i="46"/>
  <c r="D84" i="46"/>
  <c r="J83" i="46"/>
  <c r="E83" i="46"/>
  <c r="D83" i="46"/>
  <c r="J82" i="46"/>
  <c r="E82" i="46"/>
  <c r="D82" i="46"/>
  <c r="J81" i="46"/>
  <c r="E81" i="46"/>
  <c r="D81" i="46"/>
  <c r="J80" i="46"/>
  <c r="E80" i="46"/>
  <c r="D80" i="46"/>
  <c r="J79" i="46"/>
  <c r="E79" i="46"/>
  <c r="D79" i="46"/>
  <c r="J78" i="46"/>
  <c r="E78" i="46"/>
  <c r="D78" i="46"/>
  <c r="J77" i="46"/>
  <c r="E77" i="46"/>
  <c r="D77" i="46"/>
  <c r="J76" i="46"/>
  <c r="E76" i="46"/>
  <c r="D76" i="46"/>
  <c r="O75" i="46"/>
  <c r="N75" i="46"/>
  <c r="L75" i="46"/>
  <c r="J75" i="46"/>
  <c r="F75" i="46"/>
  <c r="E75" i="46"/>
  <c r="D75" i="46"/>
  <c r="O74" i="46"/>
  <c r="N74" i="46"/>
  <c r="L74" i="46"/>
  <c r="J74" i="46"/>
  <c r="F74" i="46"/>
  <c r="E74" i="46"/>
  <c r="D74" i="46"/>
  <c r="O73" i="46"/>
  <c r="N73" i="46"/>
  <c r="L73" i="46"/>
  <c r="J73" i="46"/>
  <c r="F73" i="46"/>
  <c r="E73" i="46"/>
  <c r="D73" i="46"/>
  <c r="O72" i="46"/>
  <c r="N72" i="46"/>
  <c r="L72" i="46"/>
  <c r="J72" i="46"/>
  <c r="F72" i="46"/>
  <c r="E72" i="46"/>
  <c r="D72" i="46"/>
  <c r="O71" i="46"/>
  <c r="N71" i="46"/>
  <c r="L71" i="46"/>
  <c r="J71" i="46"/>
  <c r="F71" i="46"/>
  <c r="E71" i="46"/>
  <c r="D71" i="46"/>
  <c r="O70" i="46"/>
  <c r="N70" i="46"/>
  <c r="L70" i="46"/>
  <c r="J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B66" i="46"/>
  <c r="O62" i="46"/>
  <c r="N62" i="46"/>
  <c r="L62" i="46"/>
  <c r="F62" i="46"/>
  <c r="I61" i="46"/>
  <c r="K61" i="46" s="1"/>
  <c r="K62" i="46" s="1"/>
  <c r="H61" i="46"/>
  <c r="C61" i="46"/>
  <c r="E61" i="46" s="1"/>
  <c r="B61" i="46"/>
  <c r="J60" i="46"/>
  <c r="E60" i="46"/>
  <c r="D60" i="46"/>
  <c r="J59" i="46"/>
  <c r="E59" i="46"/>
  <c r="D59" i="46"/>
  <c r="J58" i="46"/>
  <c r="E58" i="46"/>
  <c r="D58" i="46"/>
  <c r="J57" i="46"/>
  <c r="E57" i="46"/>
  <c r="D57" i="46"/>
  <c r="J56" i="46"/>
  <c r="E56" i="46"/>
  <c r="D56" i="46"/>
  <c r="J55" i="46"/>
  <c r="E55" i="46"/>
  <c r="D55" i="46"/>
  <c r="O54" i="46"/>
  <c r="N54" i="46"/>
  <c r="L54" i="46"/>
  <c r="J54" i="46"/>
  <c r="F54" i="46"/>
  <c r="E54" i="46"/>
  <c r="D54" i="46"/>
  <c r="O53" i="46"/>
  <c r="P53" i="46" s="1"/>
  <c r="J53" i="46"/>
  <c r="E53" i="46"/>
  <c r="D53" i="46"/>
  <c r="O52" i="46"/>
  <c r="N52" i="46"/>
  <c r="L52" i="46"/>
  <c r="J52" i="46"/>
  <c r="F52" i="46"/>
  <c r="E52" i="46"/>
  <c r="D52" i="46"/>
  <c r="O51" i="46"/>
  <c r="N51" i="46"/>
  <c r="L51" i="46"/>
  <c r="J51" i="46"/>
  <c r="F51" i="46"/>
  <c r="E51" i="46"/>
  <c r="D51" i="46"/>
  <c r="O50" i="46"/>
  <c r="N50" i="46"/>
  <c r="L50" i="46"/>
  <c r="J50" i="46"/>
  <c r="F50" i="46"/>
  <c r="E50" i="46"/>
  <c r="D50" i="46"/>
  <c r="O49" i="46"/>
  <c r="N49" i="46"/>
  <c r="L49" i="46"/>
  <c r="J49" i="46"/>
  <c r="F49" i="46"/>
  <c r="E49" i="46"/>
  <c r="D49" i="46"/>
  <c r="O48" i="46"/>
  <c r="N48" i="46"/>
  <c r="L48" i="46"/>
  <c r="J48" i="46"/>
  <c r="F48" i="46"/>
  <c r="E48" i="46"/>
  <c r="D48" i="46"/>
  <c r="O47" i="46"/>
  <c r="N47" i="46"/>
  <c r="L47" i="46"/>
  <c r="J47" i="46"/>
  <c r="F47" i="46"/>
  <c r="E47" i="46"/>
  <c r="D47" i="46"/>
  <c r="O46" i="46"/>
  <c r="N46" i="46"/>
  <c r="L46" i="46"/>
  <c r="J46" i="46"/>
  <c r="F46" i="46"/>
  <c r="E46" i="46"/>
  <c r="D46" i="46"/>
  <c r="O45" i="46"/>
  <c r="N45" i="46"/>
  <c r="L45" i="46"/>
  <c r="J45" i="46"/>
  <c r="F45" i="46"/>
  <c r="E45" i="46"/>
  <c r="D45" i="46"/>
  <c r="O44" i="46"/>
  <c r="N44" i="46"/>
  <c r="L44" i="46"/>
  <c r="J44" i="46"/>
  <c r="F44" i="46"/>
  <c r="E44" i="46"/>
  <c r="D44" i="46"/>
  <c r="O43" i="46"/>
  <c r="N43" i="46"/>
  <c r="L43" i="46"/>
  <c r="J43" i="46"/>
  <c r="F43" i="46"/>
  <c r="E43" i="46"/>
  <c r="D43" i="46"/>
  <c r="O42" i="46"/>
  <c r="N42" i="46"/>
  <c r="L42" i="46"/>
  <c r="J42" i="46"/>
  <c r="F42" i="46"/>
  <c r="E42" i="46"/>
  <c r="D42" i="46"/>
  <c r="O41" i="46"/>
  <c r="N41" i="46"/>
  <c r="L41" i="46"/>
  <c r="J41" i="46"/>
  <c r="F41" i="46"/>
  <c r="E41" i="46"/>
  <c r="D41" i="46"/>
  <c r="O40" i="46"/>
  <c r="N40" i="46"/>
  <c r="L40" i="46"/>
  <c r="J40" i="46"/>
  <c r="F40" i="46"/>
  <c r="E40" i="46"/>
  <c r="D40" i="46"/>
  <c r="O39" i="46"/>
  <c r="N39" i="46"/>
  <c r="L39" i="46"/>
  <c r="J39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J31" i="46"/>
  <c r="F31" i="46"/>
  <c r="E31" i="46"/>
  <c r="D31" i="46"/>
  <c r="O30" i="46"/>
  <c r="N30" i="46"/>
  <c r="L30" i="46"/>
  <c r="J30" i="46"/>
  <c r="F30" i="46"/>
  <c r="E30" i="46"/>
  <c r="D30" i="46"/>
  <c r="O29" i="46"/>
  <c r="N29" i="46"/>
  <c r="L29" i="46"/>
  <c r="J29" i="46"/>
  <c r="F29" i="46"/>
  <c r="E29" i="46"/>
  <c r="D29" i="46"/>
  <c r="O28" i="46"/>
  <c r="N28" i="46"/>
  <c r="L28" i="46"/>
  <c r="J28" i="46"/>
  <c r="F28" i="46"/>
  <c r="E28" i="46"/>
  <c r="D28" i="46"/>
  <c r="L27" i="46"/>
  <c r="J27" i="46"/>
  <c r="F27" i="46"/>
  <c r="E27" i="46"/>
  <c r="D27" i="46"/>
  <c r="L26" i="46"/>
  <c r="J26" i="46"/>
  <c r="F26" i="46"/>
  <c r="E26" i="46"/>
  <c r="D26" i="46"/>
  <c r="J25" i="46"/>
  <c r="E25" i="46"/>
  <c r="D25" i="46"/>
  <c r="J24" i="46"/>
  <c r="E24" i="46"/>
  <c r="D24" i="46"/>
  <c r="O23" i="46"/>
  <c r="N23" i="46"/>
  <c r="L23" i="46"/>
  <c r="J23" i="46"/>
  <c r="F23" i="46"/>
  <c r="E23" i="46"/>
  <c r="D23" i="46"/>
  <c r="O22" i="46"/>
  <c r="N22" i="46"/>
  <c r="L22" i="46"/>
  <c r="J22" i="46"/>
  <c r="F22" i="46"/>
  <c r="E22" i="46"/>
  <c r="D22" i="46"/>
  <c r="O21" i="46"/>
  <c r="N21" i="46"/>
  <c r="L21" i="46"/>
  <c r="J21" i="46"/>
  <c r="F21" i="46"/>
  <c r="E21" i="46"/>
  <c r="D21" i="46"/>
  <c r="O20" i="46"/>
  <c r="N20" i="46"/>
  <c r="L20" i="46"/>
  <c r="J20" i="46"/>
  <c r="F20" i="46"/>
  <c r="E20" i="46"/>
  <c r="D20" i="46"/>
  <c r="O19" i="46"/>
  <c r="N19" i="46"/>
  <c r="L19" i="46"/>
  <c r="J19" i="46"/>
  <c r="F19" i="46"/>
  <c r="E19" i="46"/>
  <c r="D19" i="46"/>
  <c r="O18" i="46"/>
  <c r="N18" i="46"/>
  <c r="L18" i="46"/>
  <c r="J18" i="46"/>
  <c r="F18" i="46"/>
  <c r="E18" i="46"/>
  <c r="D18" i="46"/>
  <c r="O17" i="46"/>
  <c r="N17" i="46"/>
  <c r="L17" i="46"/>
  <c r="J17" i="46"/>
  <c r="F17" i="46"/>
  <c r="E17" i="46"/>
  <c r="D17" i="46"/>
  <c r="O16" i="46"/>
  <c r="N16" i="46"/>
  <c r="L16" i="46"/>
  <c r="J16" i="46"/>
  <c r="F16" i="46"/>
  <c r="E16" i="46"/>
  <c r="D16" i="46"/>
  <c r="O15" i="46"/>
  <c r="N15" i="46"/>
  <c r="L15" i="46"/>
  <c r="J15" i="46"/>
  <c r="F15" i="46"/>
  <c r="E15" i="46"/>
  <c r="D15" i="46"/>
  <c r="O14" i="46"/>
  <c r="N14" i="46"/>
  <c r="L14" i="46"/>
  <c r="J14" i="46"/>
  <c r="F14" i="46"/>
  <c r="E14" i="46"/>
  <c r="D14" i="46"/>
  <c r="O13" i="46"/>
  <c r="N13" i="46"/>
  <c r="L13" i="46"/>
  <c r="J13" i="46"/>
  <c r="F13" i="46"/>
  <c r="E13" i="46"/>
  <c r="D13" i="46"/>
  <c r="O12" i="46"/>
  <c r="N12" i="46"/>
  <c r="L12" i="46"/>
  <c r="J12" i="46"/>
  <c r="F12" i="46"/>
  <c r="E12" i="46"/>
  <c r="D12" i="46"/>
  <c r="O11" i="46"/>
  <c r="N11" i="46"/>
  <c r="L11" i="46"/>
  <c r="J11" i="46"/>
  <c r="F11" i="46"/>
  <c r="E11" i="46"/>
  <c r="D11" i="46"/>
  <c r="O10" i="46"/>
  <c r="N10" i="46"/>
  <c r="L10" i="46"/>
  <c r="J10" i="46"/>
  <c r="F10" i="46"/>
  <c r="E10" i="46"/>
  <c r="D10" i="46"/>
  <c r="O9" i="46"/>
  <c r="N9" i="46"/>
  <c r="L9" i="46"/>
  <c r="J9" i="46"/>
  <c r="F9" i="46"/>
  <c r="E9" i="46"/>
  <c r="D9" i="46"/>
  <c r="O8" i="46"/>
  <c r="N8" i="46"/>
  <c r="L8" i="46"/>
  <c r="J8" i="46"/>
  <c r="F8" i="46"/>
  <c r="E8" i="46"/>
  <c r="D8" i="46"/>
  <c r="O7" i="46"/>
  <c r="N7" i="46"/>
  <c r="L7" i="46"/>
  <c r="J7" i="46"/>
  <c r="F7" i="46"/>
  <c r="E7" i="46"/>
  <c r="D7" i="46"/>
  <c r="C6" i="46"/>
  <c r="B6" i="46"/>
  <c r="N5" i="46"/>
  <c r="J5" i="46"/>
  <c r="H5" i="46"/>
  <c r="D5" i="46"/>
  <c r="I12" i="49" l="1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F95" i="48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49" i="48"/>
  <c r="P57" i="48"/>
  <c r="P5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I50" i="2"/>
  <c r="G51" i="2"/>
  <c r="G52" i="2"/>
  <c r="G54" i="2"/>
  <c r="G55" i="2"/>
  <c r="G56" i="2"/>
  <c r="G57" i="2"/>
  <c r="G58" i="2"/>
  <c r="G59" i="2"/>
  <c r="D50" i="2"/>
  <c r="C50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D10" i="2"/>
  <c r="C10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J33" i="2"/>
  <c r="C33" i="2"/>
  <c r="D33" i="2"/>
  <c r="J53" i="2"/>
  <c r="I53" i="2"/>
  <c r="J13" i="2"/>
  <c r="I13" i="2"/>
  <c r="D13" i="2"/>
  <c r="C13" i="2"/>
  <c r="C25" i="2"/>
  <c r="P37" i="36"/>
  <c r="P66" i="36" s="1"/>
  <c r="C6" i="36"/>
  <c r="K67" i="36" s="1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J60" i="36"/>
  <c r="E60" i="36"/>
  <c r="D60" i="36"/>
  <c r="K59" i="36"/>
  <c r="J59" i="36"/>
  <c r="E59" i="36"/>
  <c r="D59" i="36"/>
  <c r="O58" i="36"/>
  <c r="N58" i="36"/>
  <c r="L58" i="36"/>
  <c r="K58" i="36"/>
  <c r="J58" i="36"/>
  <c r="F58" i="36"/>
  <c r="E58" i="36"/>
  <c r="D58" i="36"/>
  <c r="O57" i="36"/>
  <c r="N57" i="36"/>
  <c r="L57" i="36"/>
  <c r="K57" i="36"/>
  <c r="J57" i="36"/>
  <c r="F57" i="36"/>
  <c r="E57" i="36"/>
  <c r="D57" i="36"/>
  <c r="K56" i="36"/>
  <c r="J56" i="36"/>
  <c r="F56" i="36"/>
  <c r="E56" i="36"/>
  <c r="D56" i="36"/>
  <c r="K55" i="36"/>
  <c r="J55" i="36"/>
  <c r="E55" i="36"/>
  <c r="D55" i="36"/>
  <c r="K54" i="36"/>
  <c r="J54" i="36"/>
  <c r="E54" i="36"/>
  <c r="D54" i="36"/>
  <c r="K53" i="36"/>
  <c r="J53" i="36"/>
  <c r="E53" i="36"/>
  <c r="D53" i="36"/>
  <c r="K52" i="36"/>
  <c r="J52" i="36"/>
  <c r="E52" i="36"/>
  <c r="D52" i="36"/>
  <c r="O51" i="36"/>
  <c r="N51" i="36"/>
  <c r="L51" i="36"/>
  <c r="K51" i="36"/>
  <c r="J51" i="36"/>
  <c r="F51" i="36"/>
  <c r="E51" i="36"/>
  <c r="D51" i="36"/>
  <c r="O50" i="36"/>
  <c r="N50" i="36"/>
  <c r="L50" i="36"/>
  <c r="K50" i="36"/>
  <c r="J50" i="36"/>
  <c r="F50" i="36"/>
  <c r="E50" i="36"/>
  <c r="D50" i="36"/>
  <c r="O49" i="36"/>
  <c r="N49" i="36"/>
  <c r="L49" i="36"/>
  <c r="K49" i="36"/>
  <c r="J49" i="36"/>
  <c r="F49" i="36"/>
  <c r="E49" i="36"/>
  <c r="D49" i="36"/>
  <c r="O48" i="36"/>
  <c r="N48" i="36"/>
  <c r="L48" i="36"/>
  <c r="K48" i="36"/>
  <c r="J48" i="36"/>
  <c r="F48" i="36"/>
  <c r="E48" i="36"/>
  <c r="D48" i="36"/>
  <c r="O47" i="36"/>
  <c r="N47" i="36"/>
  <c r="L47" i="36"/>
  <c r="K47" i="36"/>
  <c r="J47" i="36"/>
  <c r="F47" i="36"/>
  <c r="E47" i="36"/>
  <c r="D47" i="36"/>
  <c r="O46" i="36"/>
  <c r="N46" i="36"/>
  <c r="L46" i="36"/>
  <c r="K46" i="36"/>
  <c r="J46" i="36"/>
  <c r="F46" i="36"/>
  <c r="E46" i="36"/>
  <c r="D46" i="36"/>
  <c r="O45" i="36"/>
  <c r="N45" i="36"/>
  <c r="L45" i="36"/>
  <c r="K45" i="36"/>
  <c r="J45" i="36"/>
  <c r="F45" i="36"/>
  <c r="E45" i="36"/>
  <c r="D45" i="36"/>
  <c r="O44" i="36"/>
  <c r="N44" i="36"/>
  <c r="L44" i="36"/>
  <c r="K44" i="36"/>
  <c r="J44" i="36"/>
  <c r="F44" i="36"/>
  <c r="E44" i="36"/>
  <c r="D44" i="36"/>
  <c r="O43" i="36"/>
  <c r="N43" i="36"/>
  <c r="L43" i="36"/>
  <c r="K43" i="36"/>
  <c r="J43" i="36"/>
  <c r="F43" i="36"/>
  <c r="E43" i="36"/>
  <c r="D43" i="36"/>
  <c r="O42" i="36"/>
  <c r="N42" i="36"/>
  <c r="L42" i="36"/>
  <c r="K42" i="36"/>
  <c r="J42" i="36"/>
  <c r="F42" i="36"/>
  <c r="E42" i="36"/>
  <c r="D42" i="36"/>
  <c r="O41" i="36"/>
  <c r="N41" i="36"/>
  <c r="L41" i="36"/>
  <c r="K41" i="36"/>
  <c r="J41" i="36"/>
  <c r="F41" i="36"/>
  <c r="E41" i="36"/>
  <c r="D41" i="36"/>
  <c r="O40" i="36"/>
  <c r="N40" i="36"/>
  <c r="L40" i="36"/>
  <c r="K40" i="36"/>
  <c r="J40" i="36"/>
  <c r="F40" i="36"/>
  <c r="E40" i="36"/>
  <c r="D40" i="36"/>
  <c r="O39" i="36"/>
  <c r="N39" i="36"/>
  <c r="L39" i="36"/>
  <c r="K39" i="36"/>
  <c r="J39" i="36"/>
  <c r="F39" i="36"/>
  <c r="E39" i="36"/>
  <c r="D39" i="36"/>
  <c r="N37" i="36"/>
  <c r="J37" i="36"/>
  <c r="H37" i="36"/>
  <c r="D37" i="36"/>
  <c r="B37" i="36"/>
  <c r="O33" i="36"/>
  <c r="N33" i="36"/>
  <c r="L33" i="36"/>
  <c r="F33" i="36"/>
  <c r="L32" i="36"/>
  <c r="J32" i="36"/>
  <c r="C32" i="36"/>
  <c r="E32" i="36" s="1"/>
  <c r="B32" i="36"/>
  <c r="D32" i="36" s="1"/>
  <c r="O31" i="36"/>
  <c r="N31" i="36"/>
  <c r="L31" i="36"/>
  <c r="K31" i="36"/>
  <c r="J31" i="36"/>
  <c r="F31" i="36"/>
  <c r="E31" i="36"/>
  <c r="D31" i="36"/>
  <c r="O30" i="36"/>
  <c r="N30" i="36"/>
  <c r="L30" i="36"/>
  <c r="K30" i="36"/>
  <c r="J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J69" i="3"/>
  <c r="K69" i="3"/>
  <c r="L69" i="3"/>
  <c r="J70" i="3"/>
  <c r="K70" i="3"/>
  <c r="L70" i="3"/>
  <c r="J71" i="3"/>
  <c r="K71" i="3"/>
  <c r="L71" i="3"/>
  <c r="J72" i="3"/>
  <c r="K72" i="3"/>
  <c r="L72" i="3"/>
  <c r="J73" i="3"/>
  <c r="K73" i="3"/>
  <c r="L73" i="3"/>
  <c r="J74" i="3"/>
  <c r="K74" i="3"/>
  <c r="L74" i="3"/>
  <c r="J75" i="3"/>
  <c r="K75" i="3"/>
  <c r="L75" i="3"/>
  <c r="J76" i="3"/>
  <c r="K76" i="3"/>
  <c r="L76" i="3"/>
  <c r="J77" i="3"/>
  <c r="K77" i="3"/>
  <c r="L77" i="3"/>
  <c r="J78" i="3"/>
  <c r="K78" i="3"/>
  <c r="L78" i="3"/>
  <c r="J79" i="3"/>
  <c r="K79" i="3"/>
  <c r="L79" i="3"/>
  <c r="J80" i="3"/>
  <c r="K80" i="3"/>
  <c r="L80" i="3"/>
  <c r="J81" i="3"/>
  <c r="K81" i="3"/>
  <c r="J82" i="3"/>
  <c r="K82" i="3"/>
  <c r="J83" i="3"/>
  <c r="K83" i="3"/>
  <c r="J84" i="3"/>
  <c r="K84" i="3"/>
  <c r="L84" i="3"/>
  <c r="J85" i="3"/>
  <c r="K85" i="3"/>
  <c r="L85" i="3"/>
  <c r="J86" i="3"/>
  <c r="K86" i="3"/>
  <c r="L86" i="3"/>
  <c r="J87" i="3"/>
  <c r="K87" i="3"/>
  <c r="J88" i="3"/>
  <c r="K88" i="3"/>
  <c r="J89" i="3"/>
  <c r="K89" i="3"/>
  <c r="J90" i="3"/>
  <c r="K90" i="3"/>
  <c r="J91" i="3"/>
  <c r="K91" i="3"/>
  <c r="J92" i="3"/>
  <c r="K92" i="3"/>
  <c r="J93" i="3"/>
  <c r="K93" i="3"/>
  <c r="J94" i="3"/>
  <c r="K94" i="3"/>
  <c r="J96" i="3"/>
  <c r="K96" i="3"/>
  <c r="L96" i="3"/>
  <c r="K68" i="3"/>
  <c r="J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P32" i="47" l="1"/>
  <c r="P61" i="47"/>
  <c r="P50" i="2"/>
  <c r="O10" i="2"/>
  <c r="O30" i="2"/>
  <c r="C20" i="2"/>
  <c r="O6" i="36"/>
  <c r="C38" i="36"/>
  <c r="O67" i="36"/>
  <c r="L46" i="2"/>
  <c r="F46" i="2"/>
  <c r="K45" i="2"/>
  <c r="E45" i="2"/>
  <c r="E46" i="2"/>
  <c r="K46" i="2"/>
  <c r="P95" i="47"/>
  <c r="P13" i="2"/>
  <c r="D20" i="2"/>
  <c r="E62" i="47"/>
  <c r="P61" i="48"/>
  <c r="O38" i="36"/>
  <c r="C67" i="36"/>
  <c r="H67" i="36"/>
  <c r="J38" i="36"/>
  <c r="N6" i="36"/>
  <c r="I40" i="2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I20" i="2"/>
  <c r="M10" i="2"/>
  <c r="P95" i="48"/>
  <c r="N95" i="36"/>
  <c r="P82" i="36"/>
  <c r="P72" i="36"/>
  <c r="P59" i="36"/>
  <c r="Q48" i="2"/>
  <c r="P30" i="2"/>
  <c r="J2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J60" i="2"/>
  <c r="O50" i="2"/>
  <c r="Q34" i="2"/>
  <c r="Q28" i="2"/>
  <c r="Q29" i="2"/>
  <c r="G10" i="2"/>
  <c r="Q57" i="2"/>
  <c r="Q56" i="2"/>
  <c r="Q54" i="2"/>
  <c r="Q49" i="2"/>
  <c r="P33" i="2"/>
  <c r="Q39" i="2"/>
  <c r="J40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J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<sst xmlns="http://schemas.openxmlformats.org/spreadsheetml/2006/main" count="2017" uniqueCount="237">
  <si>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</si>
  <si>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</si>
  <si>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</si>
  <si>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</si>
  <si>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</si>
  <si>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</si>
  <si>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</si>
  <si>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</si>
  <si>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</si>
  <si>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</si>
  <si>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</si>
  <si>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</si>
  <si>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</si>
  <si>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</si>
  <si>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</si>
  <si>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</si>
  <si>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</si>
  <si>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</si>
  <si>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</si>
  <si>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</si>
  <si>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</si>
  <si>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</si>
  <si>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</si>
  <si>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</si>
  <si>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</si>
  <si>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</si>
  <si>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</si>
  <si>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</si>
  <si>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</si>
  <si>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</si>
  <si>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</si>
  <si>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</si>
  <si>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</si>
  <si>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</si>
  <si>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</si>
  <si>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</si>
  <si>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</si>
  <si>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</si>
  <si>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</si>
  <si>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</si>
  <si>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</si>
  <si>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</si>
  <si>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</si>
  <si>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</si>
  <si>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</si>
  <si>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</si>
  <si>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</si>
  <si>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</si>
  <si>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</si>
  <si>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</si>
  <si>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</si>
  <si>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</si>
  <si>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</si>
  <si>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</si>
  <si>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</si>
  <si>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</si>
  <si>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</si>
  <si>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</si>
  <si>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</si>
  <si>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</si>
  <si>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</si>
  <si>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</si>
  <si>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</si>
  <si>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</si>
  <si>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</si>
  <si>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</si>
  <si>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</si>
  <si>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</si>
  <si>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</si>
  <si>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</si>
  <si>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</si>
  <si>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</si>
  <si>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</si>
  <si>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</si>
  <si>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</si>
  <si>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</si>
  <si>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</si>
  <si>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</si>
  <si>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</si>
  <si>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</si>
  <si>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</si>
  <si>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</si>
  <si>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</si>
  <si>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</si>
  <si>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</si>
  <si>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</si>
  <si>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</si>
  <si>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</si>
  <si>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</si>
  <si>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</si>
  <si>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</si>
  <si>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</si>
  <si>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</si>
  <si>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</si>
  <si>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</si>
  <si>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</si>
  <si>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</si>
  <si>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</si>
  <si>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</si>
  <si>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</si>
  <si>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</si>
  <si>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</si>
  <si>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</si>
  <si>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</si>
  <si>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</si>
  <si>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</si>
  <si>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2015 - Ddados Definitivos Revistos</t>
  </si>
  <si>
    <t>Ano Móvel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</si>
  <si>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</si>
  <si>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</si>
  <si>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</si>
  <si>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</si>
  <si>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</si>
  <si>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</si>
  <si>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</si>
  <si>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</si>
  <si>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</si>
  <si>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2020 - Dados Definitivos - 9 de setembro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</si>
  <si>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</si>
  <si>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</si>
  <si>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</si>
  <si>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</si>
  <si>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</si>
  <si>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</si>
  <si>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</si>
  <si>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</si>
  <si>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</si>
  <si>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</si>
  <si>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</si>
  <si>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</si>
  <si>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</si>
  <si>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D       2022/2021</t>
  </si>
  <si>
    <t>2007/2021</t>
  </si>
  <si>
    <t>2022 /2021</t>
  </si>
  <si>
    <t>Vinho Licoroso com DO / IG</t>
  </si>
  <si>
    <t>Vinho Licoroso sem DO / IG</t>
  </si>
  <si>
    <t>2022 / 2021</t>
  </si>
  <si>
    <t>Evolução das Exportações de Vinho com DO + IG + Vinho (ex-mesa) por Mercado / Acondicionamento</t>
  </si>
  <si>
    <t>2022/2021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</si>
  <si>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</si>
  <si>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</si>
  <si>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</si>
  <si>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</si>
  <si>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</si>
  <si>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</si>
  <si>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</si>
  <si>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</si>
  <si>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</si>
  <si>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</si>
  <si>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</si>
  <si>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2022 - Dados Preliminares</t>
  </si>
  <si>
    <t>Evolução das Exportações de Vinho com DO com Destino a uma Seleção de Mercados</t>
  </si>
  <si>
    <t xml:space="preserve">Junho 2022 versus Junho 2021 </t>
  </si>
  <si>
    <t>5 - Exportações por Tipo de produto - junho 2022 vs junho 2021</t>
  </si>
  <si>
    <t>9 - Evolução das Exportações com Destino a uma Selecção de Mercado - Junho  2022 vs junho 2021</t>
  </si>
  <si>
    <t>7 - Evolução das Exportações de Vinho (NC 2204) por Mercado / Acondicionamento - junho 2022 vs junho 2021</t>
  </si>
  <si>
    <t>jan-junho</t>
  </si>
  <si>
    <t>jul 20 a jun 2021</t>
  </si>
  <si>
    <t>jul 21 a jun 2022</t>
  </si>
  <si>
    <t>jan-jun</t>
  </si>
  <si>
    <t>Exportações por Tipo de Produto - junho 2022 vs junho 2021</t>
  </si>
  <si>
    <t>Evolução das Exportações de Vinho (NC 2204) por Mercado / Acondicionamento - junho 2022 vs junho 2021</t>
  </si>
  <si>
    <t>Evolução das Exportações com Destino a uma Seleção de Mercados (NC 2204) - junho 2022 vs junho 2021</t>
  </si>
  <si>
    <t>FRANCA</t>
  </si>
  <si>
    <t>E.U.AMERICA</t>
  </si>
  <si>
    <t>BRASIL</t>
  </si>
  <si>
    <t>CANADA</t>
  </si>
  <si>
    <t>ALEMANHA</t>
  </si>
  <si>
    <t>PAISES BAIXOS</t>
  </si>
  <si>
    <t>BELGICA</t>
  </si>
  <si>
    <t>SUICA</t>
  </si>
  <si>
    <t>ANGOLA</t>
  </si>
  <si>
    <t>POLONIA</t>
  </si>
  <si>
    <t>SUECIA</t>
  </si>
  <si>
    <t>ESPANHA</t>
  </si>
  <si>
    <t>DINAMARCA</t>
  </si>
  <si>
    <t>LUXEMBURGO</t>
  </si>
  <si>
    <t>NORUEGA</t>
  </si>
  <si>
    <t>FINLANDIA</t>
  </si>
  <si>
    <t>ITALIA</t>
  </si>
  <si>
    <t>JAPAO</t>
  </si>
  <si>
    <t>PAISES PT N/ DETERM.</t>
  </si>
  <si>
    <t>CHINA</t>
  </si>
  <si>
    <t>GUINE BISSAU</t>
  </si>
  <si>
    <t>COREIA DO SUL</t>
  </si>
  <si>
    <t>IRLANDA</t>
  </si>
  <si>
    <t>LETONIA</t>
  </si>
  <si>
    <t>AUSTRIA</t>
  </si>
  <si>
    <t>ESTONIA</t>
  </si>
  <si>
    <t>ROMENIA</t>
  </si>
  <si>
    <t>REP. CHECA</t>
  </si>
  <si>
    <t>REINO UNIDO (IRLANDA DO NORTE)</t>
  </si>
  <si>
    <t>LITUANIA</t>
  </si>
  <si>
    <t>CHIPRE</t>
  </si>
  <si>
    <t>MALTA</t>
  </si>
  <si>
    <t>REP. ESLOVACA</t>
  </si>
  <si>
    <t>MACAU</t>
  </si>
  <si>
    <t>FEDERAÇÃO RUSSA</t>
  </si>
  <si>
    <t>AUSTRALIA</t>
  </si>
  <si>
    <t>S.TOME PRINCIPE</t>
  </si>
  <si>
    <t>MOCAMBIQUE</t>
  </si>
  <si>
    <t>COLOMBIA</t>
  </si>
  <si>
    <t>EMIRATOS ARABES</t>
  </si>
  <si>
    <t>SINGAPURA</t>
  </si>
  <si>
    <t>CABO VERDE</t>
  </si>
  <si>
    <t>SUAZILANDIA</t>
  </si>
  <si>
    <t>ISRAEL</t>
  </si>
  <si>
    <t>MEXICO</t>
  </si>
  <si>
    <t>UCRANIA</t>
  </si>
  <si>
    <t>URUGUAI</t>
  </si>
  <si>
    <t>NIGERIA</t>
  </si>
  <si>
    <t>HUNGRIA</t>
  </si>
  <si>
    <t>TAIWAN</t>
  </si>
  <si>
    <t>ANDORRA</t>
  </si>
  <si>
    <t>2021  - Dados Definitivos - 09-08-2022</t>
  </si>
  <si>
    <t xml:space="preserve">REINO UNIDO </t>
  </si>
  <si>
    <t>GRECIA</t>
  </si>
  <si>
    <t>BULGARIA</t>
  </si>
  <si>
    <t>TURQUIA</t>
  </si>
  <si>
    <t>AFRICA DO SUL</t>
  </si>
  <si>
    <t>CROACIA</t>
  </si>
  <si>
    <t>ISLANDIA</t>
  </si>
  <si>
    <t>RUANDA</t>
  </si>
  <si>
    <t>COSTA DO MARFIM</t>
  </si>
  <si>
    <t>MARROCOS</t>
  </si>
  <si>
    <t>ZAIRE</t>
  </si>
  <si>
    <t>FILIPINAS</t>
  </si>
  <si>
    <t>NOVA ZELANDIA</t>
  </si>
  <si>
    <t>BIELORRUSSIA</t>
  </si>
  <si>
    <t>TIMOR LESTE</t>
  </si>
  <si>
    <t>QUENIA</t>
  </si>
  <si>
    <t>VENEZUELA</t>
  </si>
  <si>
    <t>INDONESIA</t>
  </si>
  <si>
    <t>HONG-KONG</t>
  </si>
  <si>
    <t>REP.DOMINICANA</t>
  </si>
  <si>
    <t>TAILANDIA</t>
  </si>
  <si>
    <t>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</si>
</sst>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9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477">
    <xf numFmtId="0" fontId="0" fillId="0" borderId="0" xfId="0"/>
    <xf numFmtId="0" fontId="0" fillId="0" borderId="0" xfId="0" applyBorder="1"/>
    <xf numFmtId="0" fontId="8" fillId="0" borderId="0" xfId="0" applyFont="1"/>
    <xf numFmtId="164" fontId="0" fillId="0" borderId="0" xfId="0" applyNumberFormat="1" applyBorder="1"/>
    <xf numFmtId="0" fontId="10" fillId="0" borderId="0" xfId="0" applyFont="1" applyBorder="1"/>
    <xf numFmtId="0" fontId="11" fillId="0" borderId="0" xfId="0" applyFont="1"/>
    <xf numFmtId="0" fontId="7" fillId="0" borderId="0" xfId="1"/>
    <xf numFmtId="0" fontId="0" fillId="0" borderId="0" xfId="0" applyFill="1" applyBorder="1"/>
    <xf numFmtId="0" fontId="10" fillId="0" borderId="0" xfId="0" applyFont="1"/>
    <xf numFmtId="0" fontId="0" fillId="0" borderId="0" xfId="0" applyAlignment="1">
      <alignment vertical="top" wrapText="1"/>
    </xf>
    <xf numFmtId="0" fontId="12" fillId="0" borderId="0" xfId="0" applyFont="1"/>
    <xf numFmtId="0" fontId="8" fillId="0" borderId="0" xfId="0" applyFont="1" applyBorder="1"/>
    <xf numFmtId="0" fontId="0" fillId="0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Font="1" applyBorder="1"/>
    <xf numFmtId="2" fontId="0" fillId="0" borderId="0" xfId="0" applyNumberFormat="1" applyFont="1" applyBorder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2" fontId="0" fillId="0" borderId="2" xfId="0" applyNumberForma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3" fontId="8" fillId="0" borderId="6" xfId="0" applyNumberFormat="1" applyFont="1" applyFill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0" xfId="0" applyAlignment="1"/>
    <xf numFmtId="0" fontId="9" fillId="2" borderId="2" xfId="0" applyFont="1" applyFill="1" applyBorder="1" applyAlignment="1">
      <alignment horizontal="center"/>
    </xf>
    <xf numFmtId="0" fontId="8" fillId="0" borderId="0" xfId="0" applyFont="1" applyFill="1" applyBorder="1"/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0" xfId="0" applyFont="1" applyFill="1" applyBorder="1"/>
    <xf numFmtId="0" fontId="10" fillId="0" borderId="2" xfId="0" applyFont="1" applyBorder="1"/>
    <xf numFmtId="164" fontId="10" fillId="0" borderId="0" xfId="0" applyNumberFormat="1" applyFont="1" applyBorder="1"/>
    <xf numFmtId="0" fontId="8" fillId="0" borderId="4" xfId="0" applyFont="1" applyBorder="1"/>
    <xf numFmtId="164" fontId="5" fillId="0" borderId="18" xfId="0" applyNumberFormat="1" applyFont="1" applyFill="1" applyBorder="1" applyAlignment="1">
      <alignment horizontal="center"/>
    </xf>
    <xf numFmtId="164" fontId="5" fillId="0" borderId="17" xfId="0" applyNumberFormat="1" applyFont="1" applyFill="1" applyBorder="1" applyAlignment="1">
      <alignment horizontal="center"/>
    </xf>
    <xf numFmtId="164" fontId="5" fillId="0" borderId="23" xfId="0" applyNumberFormat="1" applyFont="1" applyFill="1" applyBorder="1" applyAlignment="1">
      <alignment horizontal="center"/>
    </xf>
    <xf numFmtId="0" fontId="0" fillId="0" borderId="4" xfId="0" applyBorder="1" applyAlignment="1"/>
    <xf numFmtId="164" fontId="5" fillId="0" borderId="18" xfId="0" applyNumberFormat="1" applyFont="1" applyFill="1" applyBorder="1" applyAlignment="1"/>
    <xf numFmtId="164" fontId="5" fillId="0" borderId="23" xfId="0" applyNumberFormat="1" applyFont="1" applyFill="1" applyBorder="1" applyAlignment="1"/>
    <xf numFmtId="164" fontId="5" fillId="0" borderId="29" xfId="0" applyNumberFormat="1" applyFont="1" applyFill="1" applyBorder="1" applyAlignment="1"/>
    <xf numFmtId="164" fontId="5" fillId="0" borderId="17" xfId="0" applyNumberFormat="1" applyFont="1" applyFill="1" applyBorder="1" applyAlignment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Fill="1" applyBorder="1" applyAlignment="1"/>
    <xf numFmtId="164" fontId="5" fillId="0" borderId="32" xfId="0" applyNumberFormat="1" applyFont="1" applyFill="1" applyBorder="1" applyAlignment="1"/>
    <xf numFmtId="164" fontId="5" fillId="0" borderId="34" xfId="0" applyNumberFormat="1" applyFont="1" applyFill="1" applyBorder="1" applyAlignment="1"/>
    <xf numFmtId="164" fontId="5" fillId="0" borderId="35" xfId="0" applyNumberFormat="1" applyFont="1" applyFill="1" applyBorder="1" applyAlignment="1"/>
    <xf numFmtId="164" fontId="5" fillId="0" borderId="28" xfId="0" applyNumberFormat="1" applyFont="1" applyFill="1" applyBorder="1" applyAlignment="1"/>
    <xf numFmtId="2" fontId="8" fillId="0" borderId="4" xfId="0" applyNumberFormat="1" applyFont="1" applyBorder="1"/>
    <xf numFmtId="2" fontId="0" fillId="0" borderId="12" xfId="0" applyNumberFormat="1" applyFont="1" applyBorder="1"/>
    <xf numFmtId="2" fontId="0" fillId="0" borderId="9" xfId="0" applyNumberFormat="1" applyFont="1" applyBorder="1"/>
    <xf numFmtId="2" fontId="9" fillId="0" borderId="3" xfId="0" applyNumberFormat="1" applyFont="1" applyBorder="1"/>
    <xf numFmtId="164" fontId="9" fillId="0" borderId="17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8" fillId="0" borderId="7" xfId="0" applyNumberFormat="1" applyFont="1" applyBorder="1"/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 applyAlignment="1">
      <alignment horizontal="center"/>
    </xf>
    <xf numFmtId="164" fontId="5" fillId="0" borderId="31" xfId="0" applyNumberFormat="1" applyFont="1" applyFill="1" applyBorder="1" applyAlignment="1">
      <alignment horizontal="center"/>
    </xf>
    <xf numFmtId="164" fontId="5" fillId="0" borderId="24" xfId="0" applyNumberFormat="1" applyFont="1" applyFill="1" applyBorder="1" applyAlignment="1">
      <alignment horizontal="center"/>
    </xf>
    <xf numFmtId="164" fontId="5" fillId="0" borderId="25" xfId="0" applyNumberFormat="1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164" fontId="9" fillId="0" borderId="24" xfId="0" applyNumberFormat="1" applyFont="1" applyFill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center"/>
    </xf>
    <xf numFmtId="164" fontId="9" fillId="0" borderId="27" xfId="0" applyNumberFormat="1" applyFont="1" applyFill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Fill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Fill="1" applyBorder="1" applyAlignment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0" fontId="9" fillId="2" borderId="81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3" fontId="8" fillId="0" borderId="31" xfId="0" applyNumberFormat="1" applyFont="1" applyFill="1" applyBorder="1"/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9" xfId="0" applyFont="1" applyFill="1" applyBorder="1" applyAlignment="1">
      <alignment horizontal="center"/>
    </xf>
    <xf numFmtId="0" fontId="9" fillId="2" borderId="84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0" fillId="0" borderId="32" xfId="0" applyNumberFormat="1" applyFont="1" applyBorder="1"/>
    <xf numFmtId="3" fontId="0" fillId="0" borderId="33" xfId="0" applyNumberFormat="1" applyFont="1" applyBorder="1"/>
    <xf numFmtId="3" fontId="0" fillId="0" borderId="34" xfId="0" applyNumberFormat="1" applyFont="1" applyBorder="1"/>
    <xf numFmtId="3" fontId="0" fillId="0" borderId="24" xfId="0" applyNumberFormat="1" applyFont="1" applyBorder="1"/>
    <xf numFmtId="3" fontId="8" fillId="0" borderId="35" xfId="0" applyNumberFormat="1" applyFont="1" applyBorder="1"/>
    <xf numFmtId="3" fontId="0" fillId="0" borderId="2" xfId="0" applyNumberFormat="1" applyFont="1" applyBorder="1"/>
    <xf numFmtId="164" fontId="5" fillId="0" borderId="8" xfId="0" applyNumberFormat="1" applyFont="1" applyFill="1" applyBorder="1" applyAlignment="1"/>
    <xf numFmtId="164" fontId="5" fillId="0" borderId="14" xfId="0" applyNumberFormat="1" applyFont="1" applyFill="1" applyBorder="1" applyAlignment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5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5" xfId="0" applyNumberFormat="1" applyBorder="1"/>
    <xf numFmtId="0" fontId="9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Fill="1" applyBorder="1" applyAlignment="1"/>
    <xf numFmtId="0" fontId="0" fillId="0" borderId="0" xfId="0" applyFont="1" applyBorder="1"/>
    <xf numFmtId="0" fontId="0" fillId="0" borderId="0" xfId="0" applyFont="1" applyFill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3" fontId="0" fillId="0" borderId="3" xfId="0" applyNumberFormat="1" applyFont="1" applyBorder="1"/>
    <xf numFmtId="3" fontId="0" fillId="0" borderId="27" xfId="0" applyNumberFormat="1" applyFont="1" applyBorder="1"/>
    <xf numFmtId="164" fontId="17" fillId="0" borderId="17" xfId="0" applyNumberFormat="1" applyFont="1" applyFill="1" applyBorder="1" applyAlignment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0" fontId="8" fillId="0" borderId="0" xfId="0" applyFont="1" applyFill="1"/>
    <xf numFmtId="3" fontId="0" fillId="0" borderId="2" xfId="0" applyNumberFormat="1" applyFont="1" applyFill="1" applyBorder="1"/>
    <xf numFmtId="3" fontId="0" fillId="0" borderId="24" xfId="0" applyNumberFormat="1" applyFont="1" applyFill="1" applyBorder="1"/>
    <xf numFmtId="2" fontId="0" fillId="0" borderId="2" xfId="0" applyNumberFormat="1" applyFont="1" applyFill="1" applyBorder="1"/>
    <xf numFmtId="2" fontId="0" fillId="0" borderId="24" xfId="0" applyNumberFormat="1" applyFont="1" applyFill="1" applyBorder="1"/>
    <xf numFmtId="0" fontId="0" fillId="0" borderId="2" xfId="0" applyFont="1" applyFill="1" applyBorder="1"/>
    <xf numFmtId="3" fontId="0" fillId="0" borderId="89" xfId="0" applyNumberFormat="1" applyBorder="1"/>
    <xf numFmtId="3" fontId="0" fillId="0" borderId="90" xfId="0" applyNumberFormat="1" applyBorder="1"/>
    <xf numFmtId="3" fontId="0" fillId="0" borderId="91" xfId="0" applyNumberFormat="1" applyBorder="1"/>
    <xf numFmtId="0" fontId="8" fillId="0" borderId="0" xfId="0" applyFont="1" applyAlignment="1">
      <alignment horizontal="right"/>
    </xf>
    <xf numFmtId="0" fontId="9" fillId="2" borderId="0" xfId="0" applyFont="1" applyFill="1" applyBorder="1" applyAlignment="1">
      <alignment horizontal="center"/>
    </xf>
    <xf numFmtId="164" fontId="17" fillId="0" borderId="28" xfId="0" applyNumberFormat="1" applyFont="1" applyFill="1" applyBorder="1" applyAlignment="1"/>
    <xf numFmtId="164" fontId="17" fillId="0" borderId="14" xfId="0" applyNumberFormat="1" applyFont="1" applyFill="1" applyBorder="1" applyAlignment="1"/>
    <xf numFmtId="164" fontId="17" fillId="0" borderId="5" xfId="0" applyNumberFormat="1" applyFont="1" applyFill="1" applyBorder="1" applyAlignment="1"/>
    <xf numFmtId="164" fontId="17" fillId="0" borderId="1" xfId="0" applyNumberFormat="1" applyFont="1" applyFill="1" applyBorder="1" applyAlignment="1"/>
    <xf numFmtId="3" fontId="0" fillId="0" borderId="12" xfId="0" applyNumberFormat="1" applyFont="1" applyFill="1" applyBorder="1"/>
    <xf numFmtId="3" fontId="0" fillId="0" borderId="25" xfId="0" applyNumberFormat="1" applyFont="1" applyFill="1" applyBorder="1"/>
    <xf numFmtId="3" fontId="10" fillId="0" borderId="2" xfId="0" applyNumberFormat="1" applyFont="1" applyFill="1" applyBorder="1"/>
    <xf numFmtId="3" fontId="10" fillId="0" borderId="24" xfId="0" applyNumberFormat="1" applyFont="1" applyFill="1" applyBorder="1"/>
    <xf numFmtId="3" fontId="10" fillId="0" borderId="15" xfId="0" applyNumberFormat="1" applyFont="1" applyFill="1" applyBorder="1"/>
    <xf numFmtId="3" fontId="10" fillId="0" borderId="82" xfId="0" applyNumberFormat="1" applyFont="1" applyFill="1" applyBorder="1"/>
    <xf numFmtId="3" fontId="0" fillId="0" borderId="3" xfId="0" applyNumberFormat="1" applyFont="1" applyFill="1" applyBorder="1"/>
    <xf numFmtId="3" fontId="0" fillId="0" borderId="27" xfId="0" applyNumberFormat="1" applyFont="1" applyFill="1" applyBorder="1"/>
    <xf numFmtId="3" fontId="8" fillId="0" borderId="3" xfId="0" applyNumberFormat="1" applyFont="1" applyFill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2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0" fillId="0" borderId="2" xfId="0" applyNumberFormat="1" applyFill="1" applyBorder="1"/>
    <xf numFmtId="3" fontId="0" fillId="0" borderId="24" xfId="0" applyNumberFormat="1" applyFill="1" applyBorder="1"/>
    <xf numFmtId="3" fontId="10" fillId="0" borderId="12" xfId="0" applyNumberFormat="1" applyFont="1" applyFill="1" applyBorder="1"/>
    <xf numFmtId="3" fontId="10" fillId="0" borderId="25" xfId="0" applyNumberFormat="1" applyFont="1" applyFill="1" applyBorder="1"/>
    <xf numFmtId="3" fontId="0" fillId="0" borderId="3" xfId="0" applyNumberFormat="1" applyFill="1" applyBorder="1"/>
    <xf numFmtId="3" fontId="0" fillId="0" borderId="27" xfId="0" applyNumberFormat="1" applyFill="1" applyBorder="1"/>
    <xf numFmtId="3" fontId="8" fillId="0" borderId="27" xfId="0" applyNumberFormat="1" applyFont="1" applyFill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2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" xfId="0" applyNumberFormat="1" applyFill="1" applyBorder="1"/>
    <xf numFmtId="2" fontId="0" fillId="0" borderId="24" xfId="0" applyNumberFormat="1" applyFill="1" applyBorder="1" applyAlignment="1">
      <alignment horizontal="center"/>
    </xf>
    <xf numFmtId="2" fontId="0" fillId="0" borderId="12" xfId="0" applyNumberFormat="1" applyFill="1" applyBorder="1"/>
    <xf numFmtId="2" fontId="0" fillId="0" borderId="25" xfId="0" applyNumberFormat="1" applyFill="1" applyBorder="1" applyAlignment="1">
      <alignment horizontal="center"/>
    </xf>
    <xf numFmtId="2" fontId="0" fillId="0" borderId="10" xfId="0" applyNumberFormat="1" applyFill="1" applyBorder="1"/>
    <xf numFmtId="2" fontId="0" fillId="0" borderId="26" xfId="0" applyNumberFormat="1" applyFill="1" applyBorder="1" applyAlignment="1">
      <alignment horizontal="center"/>
    </xf>
    <xf numFmtId="2" fontId="0" fillId="0" borderId="3" xfId="0" applyNumberFormat="1" applyFill="1" applyBorder="1"/>
    <xf numFmtId="2" fontId="0" fillId="0" borderId="27" xfId="0" applyNumberFormat="1" applyFill="1" applyBorder="1" applyAlignment="1">
      <alignment horizontal="center"/>
    </xf>
    <xf numFmtId="2" fontId="8" fillId="0" borderId="3" xfId="0" applyNumberFormat="1" applyFont="1" applyFill="1" applyBorder="1"/>
    <xf numFmtId="2" fontId="8" fillId="0" borderId="27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27" xfId="0" applyNumberFormat="1" applyFont="1" applyFill="1" applyBorder="1" applyAlignment="1">
      <alignment horizontal="center"/>
    </xf>
    <xf numFmtId="3" fontId="10" fillId="0" borderId="19" xfId="0" applyNumberFormat="1" applyFont="1" applyFill="1" applyBorder="1"/>
    <xf numFmtId="3" fontId="10" fillId="0" borderId="33" xfId="0" applyNumberFormat="1" applyFont="1" applyFill="1" applyBorder="1"/>
    <xf numFmtId="2" fontId="17" fillId="0" borderId="2" xfId="0" applyNumberFormat="1" applyFont="1" applyFill="1" applyBorder="1" applyAlignment="1">
      <alignment horizontal="center"/>
    </xf>
    <xf numFmtId="2" fontId="17" fillId="0" borderId="24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2" fontId="5" fillId="0" borderId="31" xfId="0" applyNumberFormat="1" applyFont="1" applyFill="1" applyBorder="1" applyAlignment="1">
      <alignment horizontal="center"/>
    </xf>
    <xf numFmtId="2" fontId="17" fillId="0" borderId="3" xfId="0" applyNumberFormat="1" applyFont="1" applyFill="1" applyBorder="1" applyAlignment="1">
      <alignment horizontal="center"/>
    </xf>
    <xf numFmtId="2" fontId="17" fillId="0" borderId="27" xfId="0" applyNumberFormat="1" applyFont="1" applyFill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 applyBorder="1"/>
    <xf numFmtId="164" fontId="18" fillId="4" borderId="0" xfId="0" applyNumberFormat="1" applyFont="1" applyFill="1" applyBorder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2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3" fontId="0" fillId="0" borderId="0" xfId="0" applyNumberFormat="1" applyAlignment="1"/>
    <xf numFmtId="0" fontId="9" fillId="2" borderId="38" xfId="0" applyFont="1" applyFill="1" applyBorder="1" applyAlignment="1">
      <alignment horizontal="center" wrapText="1"/>
    </xf>
    <xf numFmtId="0" fontId="9" fillId="2" borderId="93" xfId="0" applyFont="1" applyFill="1" applyBorder="1" applyAlignment="1">
      <alignment horizontal="center" wrapText="1"/>
    </xf>
    <xf numFmtId="0" fontId="9" fillId="2" borderId="94" xfId="0" applyFont="1" applyFill="1" applyBorder="1" applyAlignment="1">
      <alignment horizontal="center" vertical="center"/>
    </xf>
    <xf numFmtId="0" fontId="9" fillId="2" borderId="95" xfId="0" applyFont="1" applyFill="1" applyBorder="1" applyAlignment="1">
      <alignment horizontal="center"/>
    </xf>
    <xf numFmtId="0" fontId="9" fillId="2" borderId="96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7" fillId="0" borderId="0" xfId="1" applyFill="1"/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164" fontId="5" fillId="0" borderId="18" xfId="0" applyNumberFormat="1" applyFont="1" applyBorder="1"/>
    <xf numFmtId="3" fontId="0" fillId="0" borderId="25" xfId="0" applyNumberFormat="1" applyBorder="1"/>
    <xf numFmtId="164" fontId="5" fillId="0" borderId="23" xfId="0" applyNumberFormat="1" applyFont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2" fontId="0" fillId="0" borderId="12" xfId="0" applyNumberFormat="1" applyBorder="1"/>
    <xf numFmtId="2" fontId="0" fillId="0" borderId="25" xfId="0" applyNumberFormat="1" applyBorder="1" applyAlignment="1">
      <alignment horizontal="center"/>
    </xf>
    <xf numFmtId="3" fontId="10" fillId="0" borderId="15" xfId="0" applyNumberFormat="1" applyFont="1" applyBorder="1"/>
    <xf numFmtId="3" fontId="10" fillId="0" borderId="82" xfId="0" applyNumberFormat="1" applyFont="1" applyBorder="1"/>
    <xf numFmtId="164" fontId="5" fillId="0" borderId="29" xfId="0" applyNumberFormat="1" applyFont="1" applyBorder="1"/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164" fontId="5" fillId="0" borderId="17" xfId="0" applyNumberFormat="1" applyFont="1" applyBorder="1"/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3" fontId="8" fillId="0" borderId="3" xfId="0" applyNumberFormat="1" applyFont="1" applyBorder="1"/>
    <xf numFmtId="3" fontId="8" fillId="0" borderId="27" xfId="0" applyNumberFormat="1" applyFont="1" applyBorder="1"/>
    <xf numFmtId="2" fontId="8" fillId="0" borderId="27" xfId="0" applyNumberFormat="1" applyFont="1" applyBorder="1" applyAlignment="1">
      <alignment horizontal="center"/>
    </xf>
    <xf numFmtId="164" fontId="5" fillId="0" borderId="8" xfId="0" applyNumberFormat="1" applyFont="1" applyBorder="1"/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18" xfId="0" applyNumberFormat="1" applyFont="1" applyBorder="1"/>
    <xf numFmtId="164" fontId="10" fillId="4" borderId="0" xfId="0" applyNumberFormat="1" applyFont="1" applyFill="1"/>
    <xf numFmtId="164" fontId="17" fillId="0" borderId="17" xfId="0" applyNumberFormat="1" applyFont="1" applyBorder="1"/>
    <xf numFmtId="164" fontId="17" fillId="0" borderId="1" xfId="0" applyNumberFormat="1" applyFont="1" applyBorder="1"/>
    <xf numFmtId="164" fontId="5" fillId="0" borderId="30" xfId="0" applyNumberFormat="1" applyFont="1" applyBorder="1"/>
    <xf numFmtId="164" fontId="18" fillId="4" borderId="0" xfId="0" applyNumberFormat="1" applyFont="1" applyFill="1"/>
    <xf numFmtId="164" fontId="17" fillId="0" borderId="5" xfId="0" applyNumberFormat="1" applyFont="1" applyBorder="1"/>
    <xf numFmtId="6" fontId="9" fillId="2" borderId="63" xfId="0" applyNumberFormat="1" applyFont="1" applyFill="1" applyBorder="1" applyAlignment="1">
      <alignment horizontal="center"/>
    </xf>
    <xf numFmtId="164" fontId="0" fillId="0" borderId="0" xfId="0" applyNumberFormat="1"/>
    <xf numFmtId="164" fontId="14" fillId="4" borderId="35" xfId="0" applyNumberFormat="1" applyFont="1" applyFill="1" applyBorder="1"/>
    <xf numFmtId="0" fontId="0" fillId="0" borderId="2" xfId="0" applyFill="1" applyBorder="1"/>
    <xf numFmtId="3" fontId="0" fillId="0" borderId="33" xfId="0" applyNumberFormat="1" applyFill="1" applyBorder="1"/>
    <xf numFmtId="164" fontId="5" fillId="0" borderId="18" xfId="0" applyNumberFormat="1" applyFont="1" applyFill="1" applyBorder="1"/>
    <xf numFmtId="2" fontId="0" fillId="0" borderId="2" xfId="0" applyNumberFormat="1" applyFill="1" applyBorder="1" applyAlignment="1">
      <alignment horizontal="center"/>
    </xf>
    <xf numFmtId="2" fontId="0" fillId="0" borderId="33" xfId="0" applyNumberFormat="1" applyFill="1" applyBorder="1" applyAlignment="1">
      <alignment horizontal="center"/>
    </xf>
    <xf numFmtId="164" fontId="0" fillId="0" borderId="0" xfId="0" applyNumberFormat="1" applyFill="1"/>
    <xf numFmtId="4" fontId="0" fillId="0" borderId="0" xfId="0" applyNumberFormat="1"/>
    <xf numFmtId="0" fontId="17" fillId="0" borderId="0" xfId="0" applyFont="1"/>
    <xf numFmtId="164" fontId="0" fillId="0" borderId="0" xfId="0" applyNumberFormat="1" applyFill="1" applyBorder="1"/>
    <xf numFmtId="0" fontId="9" fillId="2" borderId="38" xfId="0" applyFont="1" applyFill="1" applyBorder="1" applyAlignment="1">
      <alignment horizontal="center" vertical="center" wrapText="1"/>
    </xf>
    <xf numFmtId="164" fontId="17" fillId="0" borderId="0" xfId="0" applyNumberFormat="1" applyFont="1"/>
    <xf numFmtId="0" fontId="9" fillId="2" borderId="60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7" xfId="0" applyNumberFormat="1" applyBorder="1"/>
    <xf numFmtId="3" fontId="0" fillId="0" borderId="14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6" xfId="0" applyNumberFormat="1" applyFont="1" applyBorder="1"/>
    <xf numFmtId="164" fontId="5" fillId="0" borderId="1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8" xfId="0" applyNumberFormat="1" applyFont="1" applyBorder="1"/>
    <xf numFmtId="164" fontId="5" fillId="0" borderId="5" xfId="0" applyNumberFormat="1" applyFont="1" applyBorder="1"/>
    <xf numFmtId="164" fontId="5" fillId="0" borderId="27" xfId="0" applyNumberFormat="1" applyFont="1" applyBorder="1"/>
    <xf numFmtId="164" fontId="5" fillId="0" borderId="88" xfId="0" applyNumberFormat="1" applyFont="1" applyBorder="1" applyAlignment="1">
      <alignment horizontal="center"/>
    </xf>
    <xf numFmtId="3" fontId="0" fillId="0" borderId="86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164" fontId="5" fillId="0" borderId="28" xfId="0" applyNumberFormat="1" applyFont="1" applyBorder="1"/>
    <xf numFmtId="0" fontId="9" fillId="0" borderId="89" xfId="0" applyFont="1" applyBorder="1" applyAlignment="1">
      <alignment horizontal="center"/>
    </xf>
    <xf numFmtId="4" fontId="0" fillId="0" borderId="33" xfId="0" applyNumberFormat="1" applyBorder="1"/>
    <xf numFmtId="3" fontId="0" fillId="0" borderId="31" xfId="0" applyNumberFormat="1" applyBorder="1"/>
    <xf numFmtId="3" fontId="0" fillId="0" borderId="0" xfId="0" applyNumberFormat="1" applyBorder="1"/>
    <xf numFmtId="166" fontId="0" fillId="0" borderId="0" xfId="0" applyNumberFormat="1"/>
    <xf numFmtId="0" fontId="15" fillId="0" borderId="0" xfId="0" applyFont="1" applyAlignment="1">
      <alignment horizontal="center"/>
    </xf>
    <xf numFmtId="0" fontId="9" fillId="2" borderId="53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vertical="center" wrapText="1"/>
    </xf>
    <xf numFmtId="0" fontId="9" fillId="2" borderId="84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/>
    </xf>
    <xf numFmtId="0" fontId="9" fillId="2" borderId="9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6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92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/>
    </xf>
    <xf numFmtId="0" fontId="9" fillId="2" borderId="60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/>
    </xf>
    <xf numFmtId="0" fontId="9" fillId="2" borderId="65" xfId="0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4" fontId="0" fillId="0" borderId="24" xfId="0" applyNumberFormat="1" applyBorder="1"/>
    <xf numFmtId="0" fontId="8" fillId="0" borderId="31" xfId="0" applyFont="1" applyBorder="1"/>
  </cellXfs>
  <cellStyles count="3">
    <cellStyle name="Hiperligação" xfId="1" builtinId="8"/>
    <cellStyle name="Normal" xfId="0" builtinId="0"/>
    <cellStyle name="Normal 2" xfId="2" xr:uid="{00000000-0005-0000-0000-000002000000}"/>
  </cellStyles>
  <dxfs count="20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'1'!$B$6:$P$6</c:f>
              <c:numCache>
                <c:formatCode>#,##0</c:formatCode>
                <c:ptCount val="15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'1'!$B$30:$P$30</c:f>
              <c:numCache>
                <c:formatCode>#,##0</c:formatCode>
                <c:ptCount val="15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'1'!$B$32:$P$32</c:f>
              <c:numCache>
                <c:formatCode>#,##0</c:formatCode>
                <c:ptCount val="15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1660104986879E-2"/>
          <c:y val="0.1581353248625243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'1'!$B$8:$P$8</c:f>
              <c:numCache>
                <c:formatCode>#,##0</c:formatCode>
                <c:ptCount val="15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'1'!$B$10:$P$10</c:f>
              <c:numCache>
                <c:formatCode>#,##0</c:formatCode>
                <c:ptCount val="15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'1'!$B$17:$P$17</c:f>
              <c:numCache>
                <c:formatCode>#,##0</c:formatCode>
                <c:ptCount val="15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'1'!$B$19:$P$19</c:f>
              <c:numCache>
                <c:formatCode>#,##0</c:formatCode>
                <c:ptCount val="15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'1'!$B$21:$P$21</c:f>
              <c:numCache>
                <c:formatCode>#,##0</c:formatCode>
                <c:ptCount val="15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'1'!$B$28:$P$28</c:f>
              <c:numCache>
                <c:formatCode>#,##0</c:formatCode>
                <c:ptCount val="15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5</xdr:row>
      <xdr:rowOff>76200</xdr:rowOff>
    </xdr:from>
    <xdr:to>
      <xdr:col>17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76200</xdr:colOff>
      <xdr:row>7</xdr:row>
      <xdr:rowOff>0</xdr:rowOff>
    </xdr:from>
    <xdr:to>
      <xdr:col>17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76200</xdr:colOff>
      <xdr:row>9</xdr:row>
      <xdr:rowOff>0</xdr:rowOff>
    </xdr:from>
    <xdr:to>
      <xdr:col>17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11</xdr:row>
      <xdr:rowOff>0</xdr:rowOff>
    </xdr:from>
    <xdr:to>
      <xdr:col>16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16</xdr:row>
      <xdr:rowOff>28575</xdr:rowOff>
    </xdr:from>
    <xdr:to>
      <xdr:col>16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18</xdr:row>
      <xdr:rowOff>76200</xdr:rowOff>
    </xdr:from>
    <xdr:to>
      <xdr:col>16</xdr:col>
      <xdr:colOff>1219200</xdr:colOff>
      <xdr:row>19</xdr:row>
      <xdr:rowOff>200025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16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22</xdr:row>
      <xdr:rowOff>0</xdr:rowOff>
    </xdr:from>
    <xdr:to>
      <xdr:col>16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47625</xdr:colOff>
      <xdr:row>27</xdr:row>
      <xdr:rowOff>104775</xdr:rowOff>
    </xdr:from>
    <xdr:to>
      <xdr:col>17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47625</xdr:colOff>
      <xdr:row>28</xdr:row>
      <xdr:rowOff>352424</xdr:rowOff>
    </xdr:from>
    <xdr:to>
      <xdr:col>17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57150</xdr:colOff>
      <xdr:row>31</xdr:row>
      <xdr:rowOff>95250</xdr:rowOff>
    </xdr:from>
    <xdr:to>
      <xdr:col>17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0</xdr:colOff>
      <xdr:row>33</xdr:row>
      <xdr:rowOff>0</xdr:rowOff>
    </xdr:from>
    <xdr:to>
      <xdr:col>16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oao%20lima\Documents\COM&#201;RCIO%20EXTERNO\S&#237;ntese%20Estatistica\75.%20Novembro%202019\Sintese%20Estatistica%20Novembr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L\Dropbox\IVV\S&#237;ntese%20Estatistica\Mar&#231;o%202013\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1 (2)"/>
    </sheetNames>
    <sheetDataSet>
      <sheetData sheetId="0"/>
      <sheetData sheetId="1"/>
      <sheetData sheetId="2">
        <row r="6">
          <cell r="A6" t="str">
            <v>Exportações (1)</v>
          </cell>
        </row>
      </sheetData>
      <sheetData sheetId="3">
        <row r="7">
          <cell r="T7">
            <v>44866.651000000042</v>
          </cell>
        </row>
        <row r="8">
          <cell r="T8">
            <v>46937.144999999968</v>
          </cell>
        </row>
        <row r="9">
          <cell r="T9">
            <v>62257.105999999985</v>
          </cell>
        </row>
        <row r="10">
          <cell r="T10">
            <v>62171.204999999944</v>
          </cell>
        </row>
        <row r="11">
          <cell r="T11">
            <v>55267.650999999962</v>
          </cell>
        </row>
        <row r="12">
          <cell r="T12">
            <v>56091.163000000008</v>
          </cell>
        </row>
        <row r="13">
          <cell r="T13">
            <v>69013.110000000117</v>
          </cell>
        </row>
        <row r="14">
          <cell r="T14">
            <v>45062.92500000001</v>
          </cell>
        </row>
        <row r="15">
          <cell r="T15">
            <v>70793.574000000022</v>
          </cell>
        </row>
        <row r="16">
          <cell r="T16">
            <v>82030.592000000048</v>
          </cell>
        </row>
        <row r="17">
          <cell r="T17">
            <v>82936.982000000047</v>
          </cell>
        </row>
        <row r="18">
          <cell r="T18">
            <v>58105.801000000007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tabSelected="1" zoomScaleNormal="100" workbookViewId="0">
      <selection activeCell="B23" sqref="B23"/>
    </sheetView>
  </sheetViews>
  <sheetFormatPr defaultRowHeight="15" x14ac:dyDescent="0.25"/>
  <cols>
    <col min="1" max="1" width="3.140625" customWidth="1"/>
  </cols>
  <sheetData>
    <row r="2" spans="2:11" ht="15.75" x14ac:dyDescent="0.25">
      <c r="E2" s="413" t="s">
        <v>25</v>
      </c>
      <c r="F2" s="413"/>
      <c r="G2" s="413"/>
      <c r="H2" s="413"/>
      <c r="I2" s="413"/>
      <c r="J2" s="413"/>
      <c r="K2" s="413"/>
    </row>
    <row r="3" spans="2:11" ht="15.75" x14ac:dyDescent="0.25">
      <c r="E3" s="413" t="s">
        <v>152</v>
      </c>
      <c r="F3" s="413"/>
      <c r="G3" s="413"/>
      <c r="H3" s="413"/>
      <c r="I3" s="413"/>
      <c r="J3" s="413"/>
      <c r="K3" s="413"/>
    </row>
    <row r="7" spans="2:11" ht="15.95" customHeight="1" x14ac:dyDescent="0.25"/>
    <row r="8" spans="2:11" ht="15.95" customHeight="1" x14ac:dyDescent="0.25">
      <c r="B8" s="6" t="s">
        <v>26</v>
      </c>
      <c r="C8" s="6"/>
    </row>
    <row r="9" spans="2:11" ht="15.95" customHeight="1" x14ac:dyDescent="0.25"/>
    <row r="10" spans="2:11" ht="15.95" customHeight="1" x14ac:dyDescent="0.25">
      <c r="B10" s="6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6" t="s">
        <v>98</v>
      </c>
    </row>
    <row r="13" spans="2:11" ht="15.95" customHeight="1" x14ac:dyDescent="0.25">
      <c r="B13" s="6"/>
      <c r="C13" s="6"/>
      <c r="D13" s="6"/>
      <c r="E13" s="6"/>
      <c r="F13" s="6"/>
      <c r="G13" s="6"/>
    </row>
    <row r="14" spans="2:11" ht="15.95" customHeight="1" x14ac:dyDescent="0.25">
      <c r="B14" s="6" t="s">
        <v>97</v>
      </c>
      <c r="C14" s="6"/>
      <c r="D14" s="6"/>
      <c r="E14" s="6"/>
      <c r="F14" s="6"/>
      <c r="G14" s="6"/>
    </row>
    <row r="15" spans="2:11" ht="15.95" customHeight="1" x14ac:dyDescent="0.25"/>
    <row r="16" spans="2:11" ht="15.95" customHeight="1" x14ac:dyDescent="0.25">
      <c r="B16" s="6" t="s">
        <v>101</v>
      </c>
    </row>
    <row r="17" spans="2:8" ht="15.95" customHeight="1" x14ac:dyDescent="0.25">
      <c r="B17" s="6"/>
    </row>
    <row r="18" spans="2:8" ht="15.95" customHeight="1" x14ac:dyDescent="0.25">
      <c r="B18" s="6" t="s">
        <v>153</v>
      </c>
    </row>
    <row r="19" spans="2:8" ht="15.95" customHeight="1" x14ac:dyDescent="0.25">
      <c r="B19" s="6"/>
    </row>
    <row r="20" spans="2:8" ht="15.95" customHeight="1" x14ac:dyDescent="0.25">
      <c r="B20" s="334" t="s">
        <v>108</v>
      </c>
    </row>
    <row r="21" spans="2:8" ht="15.95" customHeight="1" x14ac:dyDescent="0.25">
      <c r="B21" s="6"/>
    </row>
    <row r="22" spans="2:8" ht="15.95" customHeight="1" x14ac:dyDescent="0.25">
      <c r="B22" s="6" t="s">
        <v>155</v>
      </c>
    </row>
    <row r="23" spans="2:8" ht="15.95" customHeight="1" x14ac:dyDescent="0.25"/>
    <row r="24" spans="2:8" ht="15.95" customHeight="1" x14ac:dyDescent="0.25">
      <c r="B24" s="334" t="s">
        <v>109</v>
      </c>
    </row>
    <row r="25" spans="2:8" ht="15.95" customHeight="1" x14ac:dyDescent="0.25">
      <c r="B25" s="12"/>
    </row>
    <row r="26" spans="2:8" ht="15.95" customHeight="1" x14ac:dyDescent="0.25">
      <c r="B26" s="334" t="s">
        <v>154</v>
      </c>
    </row>
    <row r="27" spans="2:8" ht="15.95" customHeight="1" x14ac:dyDescent="0.25">
      <c r="B27" s="6"/>
      <c r="C27" s="6"/>
      <c r="D27" s="6"/>
      <c r="E27" s="6"/>
      <c r="F27" s="6"/>
      <c r="G27" s="6"/>
      <c r="H27" s="6"/>
    </row>
    <row r="28" spans="2:8" ht="15.95" customHeight="1" x14ac:dyDescent="0.25">
      <c r="B28" s="334" t="s">
        <v>118</v>
      </c>
    </row>
    <row r="29" spans="2:8" ht="15.95" customHeight="1" x14ac:dyDescent="0.25">
      <c r="B29" s="6"/>
    </row>
    <row r="30" spans="2:8" x14ac:dyDescent="0.25">
      <c r="B30" s="334" t="s">
        <v>119</v>
      </c>
    </row>
    <row r="31" spans="2:8" x14ac:dyDescent="0.25">
      <c r="B31" s="6"/>
    </row>
    <row r="32" spans="2:8" x14ac:dyDescent="0.25">
      <c r="B32" s="334" t="s">
        <v>120</v>
      </c>
    </row>
    <row r="33" spans="2:11" x14ac:dyDescent="0.25">
      <c r="B33" s="6"/>
    </row>
    <row r="34" spans="2:11" x14ac:dyDescent="0.25">
      <c r="B34" s="334" t="s">
        <v>121</v>
      </c>
    </row>
    <row r="36" spans="2:11" x14ac:dyDescent="0.25">
      <c r="B36" s="334" t="s">
        <v>122</v>
      </c>
    </row>
    <row r="37" spans="2:1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25">
      <c r="B38" s="334" t="s">
        <v>123</v>
      </c>
    </row>
    <row r="39" spans="2:11" x14ac:dyDescent="0.25">
      <c r="B39" s="334"/>
    </row>
    <row r="40" spans="2:11" x14ac:dyDescent="0.25">
      <c r="B40" s="334" t="s">
        <v>124</v>
      </c>
    </row>
    <row r="42" spans="2:11" x14ac:dyDescent="0.25">
      <c r="B42" s="334" t="s">
        <v>125</v>
      </c>
    </row>
    <row r="44" spans="2:11" x14ac:dyDescent="0.25">
      <c r="B44" s="334" t="s">
        <v>126</v>
      </c>
    </row>
    <row r="46" spans="2:11" x14ac:dyDescent="0.25">
      <c r="B46" s="334" t="s">
        <v>110</v>
      </c>
    </row>
    <row r="48" spans="2:11" x14ac:dyDescent="0.25">
      <c r="B48" s="334" t="s">
        <v>111</v>
      </c>
    </row>
    <row r="50" spans="2:2" x14ac:dyDescent="0.25">
      <c r="B50" s="334" t="s">
        <v>112</v>
      </c>
    </row>
    <row r="52" spans="2:2" x14ac:dyDescent="0.25">
      <c r="B52" s="334" t="s">
        <v>113</v>
      </c>
    </row>
    <row r="54" spans="2:2" x14ac:dyDescent="0.25">
      <c r="B54" s="334" t="s">
        <v>127</v>
      </c>
    </row>
    <row r="56" spans="2:2" x14ac:dyDescent="0.25">
      <c r="B56" s="334" t="s">
        <v>128</v>
      </c>
    </row>
    <row r="58" spans="2:2" x14ac:dyDescent="0.25">
      <c r="B58" s="334" t="s">
        <v>129</v>
      </c>
    </row>
    <row r="60" spans="2:2" x14ac:dyDescent="0.25">
      <c r="B60" s="334" t="s">
        <v>130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topLeftCell="A25" zoomScaleNormal="100" workbookViewId="0">
      <selection activeCell="H96" sqref="H96:I96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40" customWidth="1"/>
    <col min="16" max="16" width="10.85546875" customWidth="1"/>
    <col min="17" max="17" width="1.85546875" customWidth="1"/>
  </cols>
  <sheetData>
    <row r="1" spans="1:17" ht="15.75" x14ac:dyDescent="0.25">
      <c r="A1" s="5" t="s">
        <v>31</v>
      </c>
    </row>
    <row r="3" spans="1:17" ht="8.25" customHeight="1" thickBot="1" x14ac:dyDescent="0.3"/>
    <row r="4" spans="1:17" x14ac:dyDescent="0.25">
      <c r="A4" s="467" t="s">
        <v>3</v>
      </c>
      <c r="B4" s="454" t="s">
        <v>1</v>
      </c>
      <c r="C4" s="450"/>
      <c r="D4" s="454" t="s">
        <v>104</v>
      </c>
      <c r="E4" s="450"/>
      <c r="F4" s="148" t="s">
        <v>0</v>
      </c>
      <c r="H4" s="465" t="s">
        <v>19</v>
      </c>
      <c r="I4" s="466"/>
      <c r="J4" s="454" t="s">
        <v>13</v>
      </c>
      <c r="K4" s="455"/>
      <c r="L4" s="148" t="s">
        <v>0</v>
      </c>
      <c r="N4" s="462" t="s">
        <v>22</v>
      </c>
      <c r="O4" s="450"/>
      <c r="P4" s="148" t="s">
        <v>0</v>
      </c>
    </row>
    <row r="5" spans="1:17" x14ac:dyDescent="0.25">
      <c r="A5" s="468"/>
      <c r="B5" s="457" t="s">
        <v>159</v>
      </c>
      <c r="C5" s="459"/>
      <c r="D5" s="457" t="str">
        <f>B5</f>
        <v>jan-jun</v>
      </c>
      <c r="E5" s="459"/>
      <c r="F5" s="149" t="s">
        <v>136</v>
      </c>
      <c r="H5" s="460" t="str">
        <f>B5</f>
        <v>jan-jun</v>
      </c>
      <c r="I5" s="459"/>
      <c r="J5" s="457" t="str">
        <f>B5</f>
        <v>jan-jun</v>
      </c>
      <c r="K5" s="458"/>
      <c r="L5" s="149" t="str">
        <f>F5</f>
        <v>2022 / 2021</v>
      </c>
      <c r="N5" s="460" t="str">
        <f>B5</f>
        <v>jan-jun</v>
      </c>
      <c r="O5" s="458"/>
      <c r="P5" s="149" t="str">
        <f>L5</f>
        <v>2022 / 2021</v>
      </c>
    </row>
    <row r="6" spans="1:17" ht="19.5" customHeight="1" thickBot="1" x14ac:dyDescent="0.3">
      <c r="A6" s="469"/>
      <c r="B6" s="117">
        <v>2021</v>
      </c>
      <c r="C6" s="152">
        <v>2022</v>
      </c>
      <c r="D6" s="117">
        <f>B6</f>
        <v>2021</v>
      </c>
      <c r="E6" s="152">
        <f>C6</f>
        <v>2022</v>
      </c>
      <c r="F6" s="149" t="s">
        <v>1</v>
      </c>
      <c r="H6" s="30">
        <f>B6</f>
        <v>2021</v>
      </c>
      <c r="I6" s="152">
        <f>C6</f>
        <v>2022</v>
      </c>
      <c r="J6" s="117">
        <f>B6</f>
        <v>2021</v>
      </c>
      <c r="K6" s="152">
        <f>C6</f>
        <v>2022</v>
      </c>
      <c r="L6" s="322">
        <v>1000</v>
      </c>
      <c r="N6" s="30">
        <f>B6</f>
        <v>2021</v>
      </c>
      <c r="O6" s="152">
        <f>C6</f>
        <v>2022</v>
      </c>
      <c r="P6" s="150"/>
    </row>
    <row r="7" spans="1:17" ht="20.100000000000001" customHeight="1" x14ac:dyDescent="0.25">
      <c r="A7" s="13" t="s">
        <v>163</v>
      </c>
      <c r="B7" s="24">
        <v>216083.15999999992</v>
      </c>
      <c r="C7" s="167">
        <v>206543.63</v>
      </c>
      <c r="D7" s="258">
        <f>B7/$B$33</f>
        <v>0.13209951129275352</v>
      </c>
      <c r="E7" s="308">
        <f>C7/$C$33</f>
        <v>0.13333767197136076</v>
      </c>
      <c r="F7" s="64">
        <f>(C7-B7)/B7</f>
        <v>-4.4147493955567454E-2</v>
      </c>
      <c r="G7" s="1"/>
      <c r="H7" s="24">
        <v>56444.648999999998</v>
      </c>
      <c r="I7" s="167">
        <v>55762.418000000012</v>
      </c>
      <c r="J7" s="258">
        <f t="shared" ref="J7:J32" si="0">H7/$H$33</f>
        <v>0.12879752990700316</v>
      </c>
      <c r="K7" s="308">
        <f>I7/$I$33</f>
        <v>0.12888753220765764</v>
      </c>
      <c r="L7" s="64">
        <f>(I7-H7)/H7</f>
        <v>-1.2086725882554168E-2</v>
      </c>
      <c r="M7" s="1"/>
      <c r="N7" s="47">
        <f t="shared" ref="N7:N33" si="1">(H7/B7)*10</f>
        <v>2.6121725080288543</v>
      </c>
      <c r="O7" s="169">
        <f t="shared" ref="O7:O33" si="2">(I7/C7)*10</f>
        <v>2.6997888049125511</v>
      </c>
      <c r="P7" s="64">
        <f>(O7-N7)/N7</f>
        <v>3.3541543146326173E-2</v>
      </c>
      <c r="Q7" s="3"/>
    </row>
    <row r="8" spans="1:17" ht="20.100000000000001" customHeight="1" x14ac:dyDescent="0.25">
      <c r="A8" s="13" t="s">
        <v>164</v>
      </c>
      <c r="B8" s="24">
        <v>154419.42999999996</v>
      </c>
      <c r="C8" s="160">
        <v>136442.32000000007</v>
      </c>
      <c r="D8" s="258">
        <f t="shared" ref="D8:D32" si="3">B8/$B$33</f>
        <v>9.4402225685266572E-2</v>
      </c>
      <c r="E8" s="259">
        <f t="shared" ref="E8:E32" si="4">C8/$C$33</f>
        <v>8.8082606600704383E-2</v>
      </c>
      <c r="F8" s="64">
        <f t="shared" ref="F8:F33" si="5">(C8-B8)/B8</f>
        <v>-0.11641740938947841</v>
      </c>
      <c r="G8" s="1"/>
      <c r="H8" s="24">
        <v>54723.167999999991</v>
      </c>
      <c r="I8" s="160">
        <v>55712.070000000007</v>
      </c>
      <c r="J8" s="258">
        <f t="shared" si="0"/>
        <v>0.12486938960477825</v>
      </c>
      <c r="K8" s="259">
        <f t="shared" ref="K8:K32" si="6">I8/$I$33</f>
        <v>0.12877115939413308</v>
      </c>
      <c r="L8" s="64">
        <f t="shared" ref="L8:L33" si="7">(I8-H8)/H8</f>
        <v>1.8070993258285348E-2</v>
      </c>
      <c r="M8" s="1"/>
      <c r="N8" s="47">
        <f t="shared" si="1"/>
        <v>3.543800673270197</v>
      </c>
      <c r="O8" s="163">
        <f t="shared" si="2"/>
        <v>4.0831957416144773</v>
      </c>
      <c r="P8" s="64">
        <f t="shared" ref="P8:P33" si="8">(O8-N8)/N8</f>
        <v>0.15220807208847045</v>
      </c>
      <c r="Q8" s="3"/>
    </row>
    <row r="9" spans="1:17" s="12" customFormat="1" ht="20.100000000000001" customHeight="1" x14ac:dyDescent="0.25">
      <c r="A9" s="368" t="s">
        <v>215</v>
      </c>
      <c r="B9" s="268">
        <v>107872.78000000004</v>
      </c>
      <c r="C9" s="269">
        <v>96977.750000000015</v>
      </c>
      <c r="D9" s="258">
        <f t="shared" si="3"/>
        <v>6.5946562054121791E-2</v>
      </c>
      <c r="E9" s="259">
        <f t="shared" si="4"/>
        <v>6.2605597752013131E-2</v>
      </c>
      <c r="F9" s="64">
        <f t="shared" si="5"/>
        <v>-0.10099888034775802</v>
      </c>
      <c r="G9" s="7"/>
      <c r="H9" s="268">
        <v>32193.284999999996</v>
      </c>
      <c r="I9" s="269">
        <v>29802.260999999995</v>
      </c>
      <c r="J9" s="258">
        <f t="shared" si="0"/>
        <v>7.3459852458151981E-2</v>
      </c>
      <c r="K9" s="259">
        <f t="shared" si="6"/>
        <v>6.8884026415398938E-2</v>
      </c>
      <c r="L9" s="64">
        <f t="shared" si="7"/>
        <v>-7.4270892206247413E-2</v>
      </c>
      <c r="M9" s="7"/>
      <c r="N9" s="371">
        <f t="shared" si="1"/>
        <v>2.9843752056820994</v>
      </c>
      <c r="O9" s="286">
        <f t="shared" si="2"/>
        <v>3.0731029540281134</v>
      </c>
      <c r="P9" s="64">
        <f t="shared" si="8"/>
        <v>2.9730761794656686E-2</v>
      </c>
      <c r="Q9" s="376"/>
    </row>
    <row r="10" spans="1:17" s="12" customFormat="1" ht="20.100000000000001" customHeight="1" x14ac:dyDescent="0.25">
      <c r="A10" s="368" t="s">
        <v>165</v>
      </c>
      <c r="B10" s="268">
        <v>116813.27999999993</v>
      </c>
      <c r="C10" s="269">
        <v>99607.369999999966</v>
      </c>
      <c r="D10" s="258">
        <f t="shared" si="3"/>
        <v>7.141221555860057E-2</v>
      </c>
      <c r="E10" s="259">
        <f t="shared" si="4"/>
        <v>6.4303192632907416E-2</v>
      </c>
      <c r="F10" s="64">
        <f t="shared" si="5"/>
        <v>-0.14729412614730081</v>
      </c>
      <c r="G10" s="7"/>
      <c r="H10" s="268">
        <v>31648.044000000013</v>
      </c>
      <c r="I10" s="269">
        <v>29192.783000000003</v>
      </c>
      <c r="J10" s="258">
        <f t="shared" si="0"/>
        <v>7.2215700970842317E-2</v>
      </c>
      <c r="K10" s="259">
        <f t="shared" si="6"/>
        <v>6.7475297773917545E-2</v>
      </c>
      <c r="L10" s="64">
        <f t="shared" si="7"/>
        <v>-7.7580181574570875E-2</v>
      </c>
      <c r="M10" s="7"/>
      <c r="N10" s="371">
        <f t="shared" si="1"/>
        <v>2.7092847662526069</v>
      </c>
      <c r="O10" s="286">
        <f t="shared" si="2"/>
        <v>2.9307854428843982</v>
      </c>
      <c r="P10" s="64">
        <f t="shared" si="8"/>
        <v>8.1756144422634361E-2</v>
      </c>
      <c r="Q10" s="376"/>
    </row>
    <row r="11" spans="1:17" ht="20.100000000000001" customHeight="1" x14ac:dyDescent="0.25">
      <c r="A11" s="13" t="s">
        <v>166</v>
      </c>
      <c r="B11" s="24">
        <v>72535.940000000017</v>
      </c>
      <c r="C11" s="160">
        <v>67731.349999999977</v>
      </c>
      <c r="D11" s="258">
        <f t="shared" si="3"/>
        <v>4.4343863840016491E-2</v>
      </c>
      <c r="E11" s="259">
        <f t="shared" si="4"/>
        <v>4.3725098316890344E-2</v>
      </c>
      <c r="F11" s="64">
        <f t="shared" si="5"/>
        <v>-6.6237371432699976E-2</v>
      </c>
      <c r="G11" s="1"/>
      <c r="H11" s="24">
        <v>25537.709999999995</v>
      </c>
      <c r="I11" s="160">
        <v>26765.018000000007</v>
      </c>
      <c r="J11" s="258">
        <f t="shared" si="0"/>
        <v>5.827291028918212E-2</v>
      </c>
      <c r="K11" s="259">
        <f t="shared" si="6"/>
        <v>6.1863836670668346E-2</v>
      </c>
      <c r="L11" s="64">
        <f t="shared" si="7"/>
        <v>4.8058655220065229E-2</v>
      </c>
      <c r="M11" s="1"/>
      <c r="N11" s="47">
        <f t="shared" si="1"/>
        <v>3.5206974639054778</v>
      </c>
      <c r="O11" s="163">
        <f t="shared" si="2"/>
        <v>3.9516439580784994</v>
      </c>
      <c r="P11" s="64">
        <f t="shared" si="8"/>
        <v>0.12240372783834048</v>
      </c>
      <c r="Q11" s="3"/>
    </row>
    <row r="12" spans="1:17" ht="20.100000000000001" customHeight="1" x14ac:dyDescent="0.25">
      <c r="A12" s="13" t="s">
        <v>167</v>
      </c>
      <c r="B12" s="24">
        <v>120328.32000000007</v>
      </c>
      <c r="C12" s="160">
        <v>104599.25999999995</v>
      </c>
      <c r="D12" s="258">
        <f t="shared" si="3"/>
        <v>7.356108762329315E-2</v>
      </c>
      <c r="E12" s="259">
        <f t="shared" si="4"/>
        <v>6.7525790160302065E-2</v>
      </c>
      <c r="F12" s="64">
        <f t="shared" si="5"/>
        <v>-0.13071785594613225</v>
      </c>
      <c r="G12" s="1"/>
      <c r="H12" s="24">
        <v>28688.977000000017</v>
      </c>
      <c r="I12" s="160">
        <v>25025.374000000003</v>
      </c>
      <c r="J12" s="258">
        <f t="shared" si="0"/>
        <v>6.5463590236141386E-2</v>
      </c>
      <c r="K12" s="259">
        <f t="shared" si="6"/>
        <v>5.7842877212277231E-2</v>
      </c>
      <c r="L12" s="64">
        <f t="shared" si="7"/>
        <v>-0.12770071933899949</v>
      </c>
      <c r="M12" s="1"/>
      <c r="N12" s="47">
        <f t="shared" si="1"/>
        <v>2.3842248441597125</v>
      </c>
      <c r="O12" s="163">
        <f t="shared" si="2"/>
        <v>2.392500099905106</v>
      </c>
      <c r="P12" s="64">
        <f t="shared" si="8"/>
        <v>3.4708369748198235E-3</v>
      </c>
      <c r="Q12" s="3"/>
    </row>
    <row r="13" spans="1:17" ht="20.100000000000001" customHeight="1" x14ac:dyDescent="0.25">
      <c r="A13" s="13" t="s">
        <v>168</v>
      </c>
      <c r="B13" s="24">
        <v>68521.420000000013</v>
      </c>
      <c r="C13" s="160">
        <v>60022.480000000018</v>
      </c>
      <c r="D13" s="258">
        <f t="shared" si="3"/>
        <v>4.1889641446772215E-2</v>
      </c>
      <c r="E13" s="259">
        <f t="shared" si="4"/>
        <v>3.8748509209156262E-2</v>
      </c>
      <c r="F13" s="64">
        <f t="shared" si="5"/>
        <v>-0.12403333147503355</v>
      </c>
      <c r="G13" s="1"/>
      <c r="H13" s="24">
        <v>23735.753999999994</v>
      </c>
      <c r="I13" s="160">
        <v>21905.062999999987</v>
      </c>
      <c r="J13" s="258">
        <f t="shared" si="0"/>
        <v>5.4161139095404223E-2</v>
      </c>
      <c r="K13" s="259">
        <f t="shared" si="6"/>
        <v>5.0630686655719757E-2</v>
      </c>
      <c r="L13" s="64">
        <f t="shared" si="7"/>
        <v>-7.7127990119884401E-2</v>
      </c>
      <c r="M13" s="1"/>
      <c r="N13" s="47">
        <f t="shared" si="1"/>
        <v>3.4639903843206969</v>
      </c>
      <c r="O13" s="163">
        <f t="shared" si="2"/>
        <v>3.6494764961394432</v>
      </c>
      <c r="P13" s="64">
        <f t="shared" si="8"/>
        <v>5.354694766426752E-2</v>
      </c>
      <c r="Q13" s="3"/>
    </row>
    <row r="14" spans="1:17" ht="20.100000000000001" customHeight="1" x14ac:dyDescent="0.25">
      <c r="A14" s="13" t="s">
        <v>169</v>
      </c>
      <c r="B14" s="24">
        <v>68169.269999999975</v>
      </c>
      <c r="C14" s="160">
        <v>64544.99000000002</v>
      </c>
      <c r="D14" s="258">
        <f t="shared" si="3"/>
        <v>4.1674359316958176E-2</v>
      </c>
      <c r="E14" s="259">
        <f t="shared" si="4"/>
        <v>4.1668090679023911E-2</v>
      </c>
      <c r="F14" s="64">
        <f t="shared" si="5"/>
        <v>-5.3165891317304065E-2</v>
      </c>
      <c r="G14" s="1"/>
      <c r="H14" s="24">
        <v>23471.164999999983</v>
      </c>
      <c r="I14" s="160">
        <v>21763.432000000001</v>
      </c>
      <c r="J14" s="258">
        <f t="shared" si="0"/>
        <v>5.3557389931500922E-2</v>
      </c>
      <c r="K14" s="259">
        <f t="shared" si="6"/>
        <v>5.0303325132872938E-2</v>
      </c>
      <c r="L14" s="64">
        <f t="shared" si="7"/>
        <v>-7.2758765915538634E-2</v>
      </c>
      <c r="M14" s="1"/>
      <c r="N14" s="47">
        <f t="shared" si="1"/>
        <v>3.4430711961562728</v>
      </c>
      <c r="O14" s="163">
        <f t="shared" si="2"/>
        <v>3.371823591575426</v>
      </c>
      <c r="P14" s="64">
        <f t="shared" si="8"/>
        <v>-2.0693038430452781E-2</v>
      </c>
      <c r="Q14" s="3"/>
    </row>
    <row r="15" spans="1:17" ht="20.100000000000001" customHeight="1" x14ac:dyDescent="0.25">
      <c r="A15" s="13" t="s">
        <v>170</v>
      </c>
      <c r="B15" s="24">
        <v>57285.63999999997</v>
      </c>
      <c r="C15" s="160">
        <v>50840.7</v>
      </c>
      <c r="D15" s="258">
        <f t="shared" si="3"/>
        <v>3.5020799622203842E-2</v>
      </c>
      <c r="E15" s="259">
        <f t="shared" si="4"/>
        <v>3.2821058579218153E-2</v>
      </c>
      <c r="F15" s="64">
        <f t="shared" si="5"/>
        <v>-0.11250533292462084</v>
      </c>
      <c r="G15" s="1"/>
      <c r="H15" s="24">
        <v>18301.973000000009</v>
      </c>
      <c r="I15" s="160">
        <v>17803.140000000007</v>
      </c>
      <c r="J15" s="258">
        <f t="shared" si="0"/>
        <v>4.1762132577432901E-2</v>
      </c>
      <c r="K15" s="259">
        <f t="shared" si="6"/>
        <v>4.1149628413664527E-2</v>
      </c>
      <c r="L15" s="64">
        <f t="shared" si="7"/>
        <v>-2.7255695328585728E-2</v>
      </c>
      <c r="M15" s="1"/>
      <c r="N15" s="47">
        <f t="shared" si="1"/>
        <v>3.1948622726393596</v>
      </c>
      <c r="O15" s="163">
        <f t="shared" si="2"/>
        <v>3.5017495825195182</v>
      </c>
      <c r="P15" s="64">
        <f t="shared" si="8"/>
        <v>9.6056506882417472E-2</v>
      </c>
      <c r="Q15" s="3"/>
    </row>
    <row r="16" spans="1:17" ht="20.100000000000001" customHeight="1" x14ac:dyDescent="0.25">
      <c r="A16" s="13" t="s">
        <v>171</v>
      </c>
      <c r="B16" s="24">
        <v>94815.940000000031</v>
      </c>
      <c r="C16" s="160">
        <v>139803.4</v>
      </c>
      <c r="D16" s="258">
        <f t="shared" si="3"/>
        <v>5.7964439879364268E-2</v>
      </c>
      <c r="E16" s="259">
        <f t="shared" si="4"/>
        <v>9.0252407637461077E-2</v>
      </c>
      <c r="F16" s="64">
        <f t="shared" si="5"/>
        <v>0.47447148654540522</v>
      </c>
      <c r="G16" s="1"/>
      <c r="H16" s="24">
        <v>11457.543999999998</v>
      </c>
      <c r="I16" s="160">
        <v>17777.380000000005</v>
      </c>
      <c r="J16" s="258">
        <f t="shared" si="0"/>
        <v>2.6144256225258913E-2</v>
      </c>
      <c r="K16" s="259">
        <f t="shared" si="6"/>
        <v>4.1090087544585471E-2</v>
      </c>
      <c r="L16" s="64">
        <f t="shared" si="7"/>
        <v>0.55158732098257779</v>
      </c>
      <c r="M16" s="1"/>
      <c r="N16" s="47">
        <f t="shared" si="1"/>
        <v>1.2083985034583842</v>
      </c>
      <c r="O16" s="163">
        <f t="shared" si="2"/>
        <v>1.2715985448136458</v>
      </c>
      <c r="P16" s="64">
        <f t="shared" si="8"/>
        <v>5.2300661722425014E-2</v>
      </c>
      <c r="Q16" s="3"/>
    </row>
    <row r="17" spans="1:17" ht="20.100000000000001" customHeight="1" x14ac:dyDescent="0.25">
      <c r="A17" s="13" t="s">
        <v>172</v>
      </c>
      <c r="B17" s="24">
        <v>70470.7</v>
      </c>
      <c r="C17" s="160">
        <v>65677.369999999981</v>
      </c>
      <c r="D17" s="258">
        <f t="shared" si="3"/>
        <v>4.3081307356196794E-2</v>
      </c>
      <c r="E17" s="259">
        <f t="shared" si="4"/>
        <v>4.2399117401982753E-2</v>
      </c>
      <c r="F17" s="64">
        <f t="shared" si="5"/>
        <v>-6.8018765245698096E-2</v>
      </c>
      <c r="G17" s="1"/>
      <c r="H17" s="24">
        <v>15795.603999999998</v>
      </c>
      <c r="I17" s="160">
        <v>15052.451999999999</v>
      </c>
      <c r="J17" s="258">
        <f t="shared" si="0"/>
        <v>3.6043005220728334E-2</v>
      </c>
      <c r="K17" s="259">
        <f t="shared" si="6"/>
        <v>3.4791773053209782E-2</v>
      </c>
      <c r="L17" s="64">
        <f t="shared" si="7"/>
        <v>-4.7048026780109095E-2</v>
      </c>
      <c r="M17" s="1"/>
      <c r="N17" s="47">
        <f t="shared" si="1"/>
        <v>2.2414427556417058</v>
      </c>
      <c r="O17" s="163">
        <f t="shared" si="2"/>
        <v>2.2918780091224731</v>
      </c>
      <c r="P17" s="64">
        <f t="shared" si="8"/>
        <v>2.25012453937634E-2</v>
      </c>
      <c r="Q17" s="3"/>
    </row>
    <row r="18" spans="1:17" ht="20.100000000000001" customHeight="1" x14ac:dyDescent="0.25">
      <c r="A18" s="13" t="s">
        <v>173</v>
      </c>
      <c r="B18" s="24">
        <v>68822.930000000051</v>
      </c>
      <c r="C18" s="160">
        <v>54248.670000000006</v>
      </c>
      <c r="D18" s="258">
        <f t="shared" si="3"/>
        <v>4.2073965498909752E-2</v>
      </c>
      <c r="E18" s="259">
        <f t="shared" si="4"/>
        <v>3.5021130234530108E-2</v>
      </c>
      <c r="F18" s="64">
        <f t="shared" si="5"/>
        <v>-0.2117645964796912</v>
      </c>
      <c r="G18" s="1"/>
      <c r="H18" s="24">
        <v>15675.724000000002</v>
      </c>
      <c r="I18" s="160">
        <v>13050.686999999998</v>
      </c>
      <c r="J18" s="258">
        <f t="shared" si="0"/>
        <v>3.5769458513311467E-2</v>
      </c>
      <c r="K18" s="259">
        <f t="shared" si="6"/>
        <v>3.0164955204140503E-2</v>
      </c>
      <c r="L18" s="64">
        <f t="shared" si="7"/>
        <v>-0.16745874066167557</v>
      </c>
      <c r="M18" s="1"/>
      <c r="N18" s="47">
        <f t="shared" si="1"/>
        <v>2.2776891364549563</v>
      </c>
      <c r="O18" s="163">
        <f t="shared" si="2"/>
        <v>2.4057155686950478</v>
      </c>
      <c r="P18" s="64">
        <f t="shared" si="8"/>
        <v>5.6208913758685489E-2</v>
      </c>
      <c r="Q18" s="3"/>
    </row>
    <row r="19" spans="1:17" ht="20.100000000000001" customHeight="1" x14ac:dyDescent="0.25">
      <c r="A19" s="13" t="s">
        <v>174</v>
      </c>
      <c r="B19" s="24">
        <v>35062.490000000005</v>
      </c>
      <c r="C19" s="160">
        <v>46377.889999999985</v>
      </c>
      <c r="D19" s="258">
        <f t="shared" si="3"/>
        <v>2.1434978059868524E-2</v>
      </c>
      <c r="E19" s="259">
        <f t="shared" si="4"/>
        <v>2.9940017436237809E-2</v>
      </c>
      <c r="F19" s="64">
        <f t="shared" si="5"/>
        <v>0.32272094765659765</v>
      </c>
      <c r="G19" s="1"/>
      <c r="H19" s="24">
        <v>9343.2439999999988</v>
      </c>
      <c r="I19" s="160">
        <v>10477.103000000001</v>
      </c>
      <c r="J19" s="258">
        <f t="shared" si="0"/>
        <v>2.1319766706644375E-2</v>
      </c>
      <c r="K19" s="259">
        <f t="shared" si="6"/>
        <v>2.4216452564080816E-2</v>
      </c>
      <c r="L19" s="64">
        <f t="shared" si="7"/>
        <v>0.12135603008976351</v>
      </c>
      <c r="M19" s="1"/>
      <c r="N19" s="47">
        <f t="shared" si="1"/>
        <v>2.6647405817441938</v>
      </c>
      <c r="O19" s="163">
        <f t="shared" si="2"/>
        <v>2.2590728038727086</v>
      </c>
      <c r="P19" s="64">
        <f t="shared" si="8"/>
        <v>-0.15223537354842895</v>
      </c>
      <c r="Q19" s="3"/>
    </row>
    <row r="20" spans="1:17" ht="20.100000000000001" customHeight="1" x14ac:dyDescent="0.25">
      <c r="A20" s="13" t="s">
        <v>175</v>
      </c>
      <c r="B20" s="24">
        <v>15749.789999999999</v>
      </c>
      <c r="C20" s="160">
        <v>19001.910000000007</v>
      </c>
      <c r="D20" s="258">
        <f t="shared" si="3"/>
        <v>9.6284206597288622E-3</v>
      </c>
      <c r="E20" s="259">
        <f t="shared" si="4"/>
        <v>1.2266998708259948E-2</v>
      </c>
      <c r="F20" s="64">
        <f t="shared" si="5"/>
        <v>0.2064865626779791</v>
      </c>
      <c r="G20" s="1"/>
      <c r="H20" s="24">
        <v>7572.7409999999982</v>
      </c>
      <c r="I20" s="160">
        <v>8263.5000000000018</v>
      </c>
      <c r="J20" s="258">
        <f t="shared" si="0"/>
        <v>1.727976615507856E-2</v>
      </c>
      <c r="K20" s="259">
        <f t="shared" si="6"/>
        <v>1.9099998898863726E-2</v>
      </c>
      <c r="L20" s="64">
        <f t="shared" si="7"/>
        <v>9.1216509319413386E-2</v>
      </c>
      <c r="M20" s="1"/>
      <c r="N20" s="47">
        <f t="shared" si="1"/>
        <v>4.8081536325246237</v>
      </c>
      <c r="O20" s="163">
        <f t="shared" si="2"/>
        <v>4.3487733601516894</v>
      </c>
      <c r="P20" s="64">
        <f t="shared" si="8"/>
        <v>-9.5541928873792439E-2</v>
      </c>
      <c r="Q20" s="3"/>
    </row>
    <row r="21" spans="1:17" ht="20.100000000000001" customHeight="1" x14ac:dyDescent="0.25">
      <c r="A21" s="13" t="s">
        <v>176</v>
      </c>
      <c r="B21" s="24">
        <v>26470.600000000006</v>
      </c>
      <c r="C21" s="160">
        <v>24956.280000000013</v>
      </c>
      <c r="D21" s="258">
        <f t="shared" si="3"/>
        <v>1.6182442554181286E-2</v>
      </c>
      <c r="E21" s="259">
        <f t="shared" si="4"/>
        <v>1.6110941190805219E-2</v>
      </c>
      <c r="F21" s="64">
        <f t="shared" si="5"/>
        <v>-5.7207619018835691E-2</v>
      </c>
      <c r="G21" s="1"/>
      <c r="H21" s="24">
        <v>6015.3890000000019</v>
      </c>
      <c r="I21" s="160">
        <v>6253.9030000000012</v>
      </c>
      <c r="J21" s="258">
        <f t="shared" si="0"/>
        <v>1.3726141598112482E-2</v>
      </c>
      <c r="K21" s="259">
        <f t="shared" si="6"/>
        <v>1.4455078406680045E-2</v>
      </c>
      <c r="L21" s="64">
        <f t="shared" si="7"/>
        <v>3.9650636060277918E-2</v>
      </c>
      <c r="M21" s="1"/>
      <c r="N21" s="47">
        <f t="shared" si="1"/>
        <v>2.2724792788980985</v>
      </c>
      <c r="O21" s="163">
        <f t="shared" si="2"/>
        <v>2.5059435941574613</v>
      </c>
      <c r="P21" s="64">
        <f t="shared" si="8"/>
        <v>0.10273550893391079</v>
      </c>
      <c r="Q21" s="3"/>
    </row>
    <row r="22" spans="1:17" ht="20.100000000000001" customHeight="1" x14ac:dyDescent="0.25">
      <c r="A22" s="13" t="s">
        <v>177</v>
      </c>
      <c r="B22" s="24">
        <v>26433.939999999991</v>
      </c>
      <c r="C22" s="160">
        <v>21287.94</v>
      </c>
      <c r="D22" s="258">
        <f t="shared" si="3"/>
        <v>1.6160030960033947E-2</v>
      </c>
      <c r="E22" s="259">
        <f t="shared" si="4"/>
        <v>1.3742783356068688E-2</v>
      </c>
      <c r="F22" s="64">
        <f t="shared" si="5"/>
        <v>-0.19467396839063697</v>
      </c>
      <c r="G22" s="1"/>
      <c r="H22" s="24">
        <v>6846.8189999999968</v>
      </c>
      <c r="I22" s="160">
        <v>6091.0579999999991</v>
      </c>
      <c r="J22" s="258">
        <f t="shared" si="0"/>
        <v>1.5623329944355524E-2</v>
      </c>
      <c r="K22" s="259">
        <f t="shared" si="6"/>
        <v>1.4078683498870339E-2</v>
      </c>
      <c r="L22" s="64">
        <f t="shared" si="7"/>
        <v>-0.11038133182723218</v>
      </c>
      <c r="M22" s="1"/>
      <c r="N22" s="47">
        <f t="shared" si="1"/>
        <v>2.5901621173385427</v>
      </c>
      <c r="O22" s="163">
        <f t="shared" si="2"/>
        <v>2.8612716871618389</v>
      </c>
      <c r="P22" s="64">
        <f t="shared" si="8"/>
        <v>0.10466895798084952</v>
      </c>
      <c r="Q22" s="3"/>
    </row>
    <row r="23" spans="1:17" ht="20.100000000000001" customHeight="1" x14ac:dyDescent="0.25">
      <c r="A23" s="13" t="s">
        <v>178</v>
      </c>
      <c r="B23" s="24">
        <v>26403.549999999992</v>
      </c>
      <c r="C23" s="160">
        <v>26176.110000000008</v>
      </c>
      <c r="D23" s="258">
        <f t="shared" si="3"/>
        <v>1.6141452445409363E-2</v>
      </c>
      <c r="E23" s="259">
        <f t="shared" si="4"/>
        <v>1.6898422714204536E-2</v>
      </c>
      <c r="F23" s="64">
        <f t="shared" si="5"/>
        <v>-8.6139931940964077E-3</v>
      </c>
      <c r="G23" s="1"/>
      <c r="H23" s="24">
        <v>6231.8879999999981</v>
      </c>
      <c r="I23" s="160">
        <v>5899.8870000000015</v>
      </c>
      <c r="J23" s="258">
        <f t="shared" si="0"/>
        <v>1.4220157185441862E-2</v>
      </c>
      <c r="K23" s="259">
        <f t="shared" si="6"/>
        <v>1.3636816748765102E-2</v>
      </c>
      <c r="L23" s="64">
        <f t="shared" si="7"/>
        <v>-5.3274545370519601E-2</v>
      </c>
      <c r="M23" s="1"/>
      <c r="N23" s="47">
        <f t="shared" si="1"/>
        <v>2.3602462547649843</v>
      </c>
      <c r="O23" s="163">
        <f t="shared" si="2"/>
        <v>2.2539204641178539</v>
      </c>
      <c r="P23" s="64">
        <f t="shared" si="8"/>
        <v>-4.5048600514660093E-2</v>
      </c>
      <c r="Q23" s="3"/>
    </row>
    <row r="24" spans="1:17" ht="20.100000000000001" customHeight="1" x14ac:dyDescent="0.25">
      <c r="A24" s="13" t="s">
        <v>179</v>
      </c>
      <c r="B24" s="24">
        <v>12653.599999999999</v>
      </c>
      <c r="C24" s="160">
        <v>14154.299999999994</v>
      </c>
      <c r="D24" s="258">
        <f t="shared" si="3"/>
        <v>7.7356068658658381E-3</v>
      </c>
      <c r="E24" s="259">
        <f t="shared" si="4"/>
        <v>9.1375435320093425E-3</v>
      </c>
      <c r="F24" s="64">
        <f t="shared" si="5"/>
        <v>0.11859865966997499</v>
      </c>
      <c r="G24" s="1"/>
      <c r="H24" s="24">
        <v>4268.9499999999989</v>
      </c>
      <c r="I24" s="160">
        <v>4889.8330000000024</v>
      </c>
      <c r="J24" s="258">
        <f t="shared" si="0"/>
        <v>9.7410511897505284E-3</v>
      </c>
      <c r="K24" s="259">
        <f t="shared" si="6"/>
        <v>1.1302209102151333E-2</v>
      </c>
      <c r="L24" s="64">
        <f t="shared" si="7"/>
        <v>0.14544161913351142</v>
      </c>
      <c r="M24" s="1"/>
      <c r="N24" s="47">
        <f t="shared" si="1"/>
        <v>3.373703926155402</v>
      </c>
      <c r="O24" s="163">
        <f t="shared" si="2"/>
        <v>3.4546625407120128</v>
      </c>
      <c r="P24" s="64">
        <f t="shared" si="8"/>
        <v>2.3996953001406213E-2</v>
      </c>
      <c r="Q24" s="3"/>
    </row>
    <row r="25" spans="1:17" ht="20.100000000000001" customHeight="1" x14ac:dyDescent="0.25">
      <c r="A25" s="13" t="s">
        <v>180</v>
      </c>
      <c r="B25" s="24">
        <v>11351.710000000006</v>
      </c>
      <c r="C25" s="160">
        <v>10061.500000000002</v>
      </c>
      <c r="D25" s="258">
        <f t="shared" si="3"/>
        <v>6.9397140588700413E-3</v>
      </c>
      <c r="E25" s="259">
        <f t="shared" si="4"/>
        <v>6.4953684920703997E-3</v>
      </c>
      <c r="F25" s="64">
        <f t="shared" si="5"/>
        <v>-0.11365776609867623</v>
      </c>
      <c r="G25" s="1"/>
      <c r="H25" s="24">
        <v>3803.45</v>
      </c>
      <c r="I25" s="160">
        <v>4623.2980000000007</v>
      </c>
      <c r="J25" s="258">
        <f t="shared" si="0"/>
        <v>8.6788557250978941E-3</v>
      </c>
      <c r="K25" s="259">
        <f t="shared" si="6"/>
        <v>1.0686148328083605E-2</v>
      </c>
      <c r="L25" s="64">
        <f t="shared" si="7"/>
        <v>0.21555377354770036</v>
      </c>
      <c r="M25" s="1"/>
      <c r="N25" s="47">
        <f t="shared" si="1"/>
        <v>3.3505524718302331</v>
      </c>
      <c r="O25" s="163">
        <f t="shared" si="2"/>
        <v>4.5950385131441633</v>
      </c>
      <c r="P25" s="64">
        <f t="shared" si="8"/>
        <v>0.37142711590907634</v>
      </c>
      <c r="Q25" s="3"/>
    </row>
    <row r="26" spans="1:17" ht="20.100000000000001" customHeight="1" x14ac:dyDescent="0.25">
      <c r="A26" s="13" t="s">
        <v>181</v>
      </c>
      <c r="B26" s="24">
        <v>337.66</v>
      </c>
      <c r="C26" s="160">
        <v>1860.49</v>
      </c>
      <c r="D26" s="258">
        <f t="shared" si="3"/>
        <v>2.0642386469686566E-4</v>
      </c>
      <c r="E26" s="259">
        <f t="shared" si="4"/>
        <v>1.2010702306626303E-3</v>
      </c>
      <c r="F26" s="64">
        <f t="shared" si="5"/>
        <v>4.5099508381211866</v>
      </c>
      <c r="G26" s="1"/>
      <c r="H26" s="24">
        <v>792.02500000000032</v>
      </c>
      <c r="I26" s="160">
        <v>4205.0129999999981</v>
      </c>
      <c r="J26" s="258">
        <f t="shared" si="0"/>
        <v>1.8072725303791724E-3</v>
      </c>
      <c r="K26" s="259">
        <f t="shared" si="6"/>
        <v>9.7193372868285346E-3</v>
      </c>
      <c r="L26" s="64">
        <f t="shared" si="7"/>
        <v>4.3091922603453128</v>
      </c>
      <c r="M26" s="1"/>
      <c r="N26" s="47">
        <f t="shared" si="1"/>
        <v>23.45628738968194</v>
      </c>
      <c r="O26" s="163">
        <f t="shared" si="2"/>
        <v>22.601642578030511</v>
      </c>
      <c r="P26" s="64">
        <f t="shared" si="8"/>
        <v>-3.6435638660676298E-2</v>
      </c>
      <c r="Q26" s="3"/>
    </row>
    <row r="27" spans="1:17" ht="20.100000000000001" customHeight="1" x14ac:dyDescent="0.25">
      <c r="A27" s="13" t="s">
        <v>182</v>
      </c>
      <c r="B27" s="24">
        <v>24571.7</v>
      </c>
      <c r="C27" s="160">
        <v>14239.970000000005</v>
      </c>
      <c r="D27" s="258">
        <f t="shared" si="3"/>
        <v>1.5021575774956979E-2</v>
      </c>
      <c r="E27" s="259">
        <f t="shared" si="4"/>
        <v>9.1928492238759364E-3</v>
      </c>
      <c r="F27" s="64">
        <f t="shared" si="5"/>
        <v>-0.42047273896392989</v>
      </c>
      <c r="G27" s="1"/>
      <c r="H27" s="24">
        <v>7854.5150000000003</v>
      </c>
      <c r="I27" s="160">
        <v>4104.5469999999996</v>
      </c>
      <c r="J27" s="258">
        <f t="shared" si="0"/>
        <v>1.7922728700421275E-2</v>
      </c>
      <c r="K27" s="259">
        <f t="shared" si="6"/>
        <v>9.4871232746819613E-3</v>
      </c>
      <c r="L27" s="64">
        <f t="shared" si="7"/>
        <v>-0.47742833262142864</v>
      </c>
      <c r="M27" s="1"/>
      <c r="N27" s="47">
        <f t="shared" si="1"/>
        <v>3.1965696309168679</v>
      </c>
      <c r="O27" s="163">
        <f t="shared" si="2"/>
        <v>2.8824126736222047</v>
      </c>
      <c r="P27" s="64">
        <f t="shared" si="8"/>
        <v>-9.8279403725847814E-2</v>
      </c>
      <c r="Q27" s="3"/>
    </row>
    <row r="28" spans="1:17" ht="20.100000000000001" customHeight="1" x14ac:dyDescent="0.25">
      <c r="A28" s="13" t="s">
        <v>183</v>
      </c>
      <c r="B28" s="24">
        <v>51576.120000000017</v>
      </c>
      <c r="C28" s="160">
        <v>49531.820000000014</v>
      </c>
      <c r="D28" s="258">
        <f t="shared" si="3"/>
        <v>3.1530361951280311E-2</v>
      </c>
      <c r="E28" s="259">
        <f t="shared" si="4"/>
        <v>3.1976089348795159E-2</v>
      </c>
      <c r="F28" s="64">
        <f t="shared" si="5"/>
        <v>-3.9636560485744224E-2</v>
      </c>
      <c r="G28" s="1"/>
      <c r="H28" s="24">
        <v>3134.4730000000013</v>
      </c>
      <c r="I28" s="160">
        <v>3487.5650000000005</v>
      </c>
      <c r="J28" s="258">
        <f t="shared" si="0"/>
        <v>7.1523587640733507E-3</v>
      </c>
      <c r="K28" s="259">
        <f t="shared" si="6"/>
        <v>8.0610501191644788E-3</v>
      </c>
      <c r="L28" s="64">
        <f t="shared" si="7"/>
        <v>0.11264796346945692</v>
      </c>
      <c r="M28" s="1"/>
      <c r="N28" s="47">
        <f t="shared" si="1"/>
        <v>0.60773726290384</v>
      </c>
      <c r="O28" s="163">
        <f t="shared" si="2"/>
        <v>0.70410596662912839</v>
      </c>
      <c r="P28" s="64">
        <f t="shared" si="8"/>
        <v>0.15856968069528501</v>
      </c>
      <c r="Q28" s="3"/>
    </row>
    <row r="29" spans="1:17" ht="20.100000000000001" customHeight="1" x14ac:dyDescent="0.25">
      <c r="A29" s="13" t="s">
        <v>184</v>
      </c>
      <c r="B29" s="24">
        <v>5496.9600000000028</v>
      </c>
      <c r="C29" s="160">
        <v>4731.2600000000039</v>
      </c>
      <c r="D29" s="258">
        <f t="shared" si="3"/>
        <v>3.3604919957474478E-3</v>
      </c>
      <c r="E29" s="259">
        <f t="shared" si="4"/>
        <v>3.0543435006503022E-3</v>
      </c>
      <c r="F29" s="64">
        <f t="shared" si="5"/>
        <v>-0.13929517405984371</v>
      </c>
      <c r="G29" s="1"/>
      <c r="H29" s="24">
        <v>3360.6829999999986</v>
      </c>
      <c r="I29" s="160">
        <v>3166.8030000000003</v>
      </c>
      <c r="J29" s="258">
        <f t="shared" si="0"/>
        <v>7.6685332776266699E-3</v>
      </c>
      <c r="K29" s="259">
        <f t="shared" si="6"/>
        <v>7.3196507306732429E-3</v>
      </c>
      <c r="L29" s="64">
        <f t="shared" si="7"/>
        <v>-5.7690653953377441E-2</v>
      </c>
      <c r="M29" s="1"/>
      <c r="N29" s="47">
        <f t="shared" si="1"/>
        <v>6.1137119426009958</v>
      </c>
      <c r="O29" s="163">
        <f t="shared" si="2"/>
        <v>6.693360753794968</v>
      </c>
      <c r="P29" s="64">
        <f t="shared" si="8"/>
        <v>9.4811272862713319E-2</v>
      </c>
      <c r="Q29" s="3"/>
    </row>
    <row r="30" spans="1:17" ht="20.100000000000001" customHeight="1" x14ac:dyDescent="0.25">
      <c r="A30" s="13" t="s">
        <v>185</v>
      </c>
      <c r="B30" s="24">
        <v>9387.2999999999993</v>
      </c>
      <c r="C30" s="160">
        <v>6959.03</v>
      </c>
      <c r="D30" s="258">
        <f t="shared" si="3"/>
        <v>5.7387986290022112E-3</v>
      </c>
      <c r="E30" s="259">
        <f t="shared" si="4"/>
        <v>4.4925174374966619E-3</v>
      </c>
      <c r="F30" s="64">
        <f t="shared" si="5"/>
        <v>-0.2586760836449245</v>
      </c>
      <c r="G30" s="1"/>
      <c r="H30" s="24">
        <v>2641.9840000000008</v>
      </c>
      <c r="I30" s="160">
        <v>2282.9160000000002</v>
      </c>
      <c r="J30" s="258">
        <f t="shared" si="0"/>
        <v>6.0285787808481888E-3</v>
      </c>
      <c r="K30" s="259">
        <f t="shared" si="6"/>
        <v>5.2766615945057634E-3</v>
      </c>
      <c r="L30" s="64">
        <f t="shared" si="7"/>
        <v>-0.13590846878709353</v>
      </c>
      <c r="M30" s="1"/>
      <c r="N30" s="47">
        <f t="shared" si="1"/>
        <v>2.8144237427162238</v>
      </c>
      <c r="O30" s="163">
        <f t="shared" si="2"/>
        <v>3.2805089215019914</v>
      </c>
      <c r="P30" s="64">
        <f t="shared" si="8"/>
        <v>0.16560590067220826</v>
      </c>
      <c r="Q30" s="3"/>
    </row>
    <row r="31" spans="1:17" ht="20.100000000000001" customHeight="1" x14ac:dyDescent="0.25">
      <c r="A31" s="13" t="s">
        <v>186</v>
      </c>
      <c r="B31" s="24">
        <v>5918.3499999999985</v>
      </c>
      <c r="C31" s="160">
        <v>8556.0399999999991</v>
      </c>
      <c r="D31" s="258">
        <f t="shared" si="3"/>
        <v>3.6181030611523264E-3</v>
      </c>
      <c r="E31" s="259">
        <f t="shared" si="4"/>
        <v>5.5234937765635348E-3</v>
      </c>
      <c r="F31" s="64">
        <f t="shared" si="5"/>
        <v>0.44567996147574934</v>
      </c>
      <c r="G31" s="1"/>
      <c r="H31" s="24">
        <v>1616.8540000000003</v>
      </c>
      <c r="I31" s="160">
        <v>2221.2119999999995</v>
      </c>
      <c r="J31" s="258">
        <f t="shared" si="0"/>
        <v>3.6893984657475278E-3</v>
      </c>
      <c r="K31" s="259">
        <f t="shared" si="6"/>
        <v>5.1340408730129938E-3</v>
      </c>
      <c r="L31" s="64">
        <f t="shared" si="7"/>
        <v>0.37378637774344448</v>
      </c>
      <c r="M31" s="1"/>
      <c r="N31" s="47">
        <f t="shared" si="1"/>
        <v>2.7319337315299039</v>
      </c>
      <c r="O31" s="163">
        <f t="shared" si="2"/>
        <v>2.5960748196595618</v>
      </c>
      <c r="P31" s="64">
        <f t="shared" si="8"/>
        <v>-4.9729944142627547E-2</v>
      </c>
      <c r="Q31" s="3"/>
    </row>
    <row r="32" spans="1:17" ht="20.100000000000001" customHeight="1" thickBot="1" x14ac:dyDescent="0.3">
      <c r="A32" s="13" t="s">
        <v>17</v>
      </c>
      <c r="B32" s="24">
        <f>B33-SUM(B7:B31)</f>
        <v>168207.89999999967</v>
      </c>
      <c r="C32" s="160">
        <f>C33-SUM(C7:C31)</f>
        <v>154092.98999999953</v>
      </c>
      <c r="D32" s="258">
        <f t="shared" si="3"/>
        <v>0.10283161994474868</v>
      </c>
      <c r="E32" s="259">
        <f t="shared" si="4"/>
        <v>9.9477289876749572E-2</v>
      </c>
      <c r="F32" s="64">
        <f t="shared" si="5"/>
        <v>-8.391347849893005E-2</v>
      </c>
      <c r="G32" s="1"/>
      <c r="H32" s="24">
        <f>H33-SUM(H7:H31)</f>
        <v>37086.645000000193</v>
      </c>
      <c r="I32" s="160">
        <f>I33-SUM(I7:I31)</f>
        <v>37065.288000000408</v>
      </c>
      <c r="J32" s="258">
        <f t="shared" si="0"/>
        <v>8.462570594668653E-2</v>
      </c>
      <c r="K32" s="259">
        <f t="shared" si="6"/>
        <v>8.5671562895392336E-2</v>
      </c>
      <c r="L32" s="64">
        <f t="shared" si="7"/>
        <v>-5.7586767419337114E-4</v>
      </c>
      <c r="M32" s="1"/>
      <c r="N32" s="47">
        <f t="shared" si="1"/>
        <v>2.2048099405557209</v>
      </c>
      <c r="O32" s="163">
        <f t="shared" si="2"/>
        <v>2.4053844370208224</v>
      </c>
      <c r="P32" s="64">
        <f t="shared" si="8"/>
        <v>9.0971331712404582E-2</v>
      </c>
      <c r="Q32" s="3"/>
    </row>
    <row r="33" spans="1:17" ht="26.25" customHeight="1" thickBot="1" x14ac:dyDescent="0.3">
      <c r="A33" s="41" t="s">
        <v>18</v>
      </c>
      <c r="B33" s="42">
        <v>1635760.48</v>
      </c>
      <c r="C33" s="168">
        <v>1549026.8199999994</v>
      </c>
      <c r="D33" s="313">
        <f>SUM(D7:D32)</f>
        <v>0.99999999999999967</v>
      </c>
      <c r="E33" s="314">
        <f>SUM(E7:E32)</f>
        <v>1.0000000000000002</v>
      </c>
      <c r="F33" s="69">
        <f t="shared" si="5"/>
        <v>-5.3023447540437349E-2</v>
      </c>
      <c r="G33" s="68"/>
      <c r="H33" s="42">
        <v>438243.25700000022</v>
      </c>
      <c r="I33" s="168">
        <v>432644.00400000042</v>
      </c>
      <c r="J33" s="313">
        <f>SUM(J7:J32)</f>
        <v>0.99999999999999989</v>
      </c>
      <c r="K33" s="314">
        <f>SUM(K7:K32)</f>
        <v>0.99999999999999978</v>
      </c>
      <c r="L33" s="69">
        <f t="shared" si="7"/>
        <v>-1.277658677130494E-2</v>
      </c>
      <c r="M33" s="68"/>
      <c r="N33" s="43">
        <f t="shared" si="1"/>
        <v>2.6791407565978131</v>
      </c>
      <c r="O33" s="170">
        <f t="shared" si="2"/>
        <v>2.7930052495798656</v>
      </c>
      <c r="P33" s="69">
        <f t="shared" si="8"/>
        <v>4.2500377295087217E-2</v>
      </c>
      <c r="Q33" s="3"/>
    </row>
    <row r="35" spans="1:17" ht="15.75" thickBot="1" x14ac:dyDescent="0.3">
      <c r="L35" s="15"/>
    </row>
    <row r="36" spans="1:17" x14ac:dyDescent="0.25">
      <c r="A36" s="467" t="s">
        <v>2</v>
      </c>
      <c r="B36" s="454" t="s">
        <v>1</v>
      </c>
      <c r="C36" s="450"/>
      <c r="D36" s="454" t="s">
        <v>104</v>
      </c>
      <c r="E36" s="450"/>
      <c r="F36" s="148" t="s">
        <v>0</v>
      </c>
      <c r="H36" s="465" t="s">
        <v>19</v>
      </c>
      <c r="I36" s="466"/>
      <c r="J36" s="454" t="s">
        <v>104</v>
      </c>
      <c r="K36" s="450"/>
      <c r="L36" s="148" t="s">
        <v>0</v>
      </c>
      <c r="N36" s="462" t="s">
        <v>22</v>
      </c>
      <c r="O36" s="450"/>
      <c r="P36" s="148" t="s">
        <v>0</v>
      </c>
    </row>
    <row r="37" spans="1:17" x14ac:dyDescent="0.25">
      <c r="A37" s="468"/>
      <c r="B37" s="457" t="str">
        <f>B5</f>
        <v>jan-jun</v>
      </c>
      <c r="C37" s="459"/>
      <c r="D37" s="457" t="str">
        <f>B37</f>
        <v>jan-jun</v>
      </c>
      <c r="E37" s="459"/>
      <c r="F37" s="149" t="str">
        <f>F5</f>
        <v>2022 / 2021</v>
      </c>
      <c r="H37" s="460" t="str">
        <f>B37</f>
        <v>jan-jun</v>
      </c>
      <c r="I37" s="459"/>
      <c r="J37" s="457" t="str">
        <f>H37</f>
        <v>jan-jun</v>
      </c>
      <c r="K37" s="459"/>
      <c r="L37" s="149" t="str">
        <f>F37</f>
        <v>2022 / 2021</v>
      </c>
      <c r="N37" s="460" t="str">
        <f>B37</f>
        <v>jan-jun</v>
      </c>
      <c r="O37" s="458"/>
      <c r="P37" s="149" t="str">
        <f>L37</f>
        <v>2022 / 2021</v>
      </c>
    </row>
    <row r="38" spans="1:17" ht="19.5" customHeight="1" thickBot="1" x14ac:dyDescent="0.3">
      <c r="A38" s="469"/>
      <c r="B38" s="117">
        <f>B6</f>
        <v>2021</v>
      </c>
      <c r="C38" s="152">
        <f>C6</f>
        <v>2022</v>
      </c>
      <c r="D38" s="117">
        <f>B38</f>
        <v>2021</v>
      </c>
      <c r="E38" s="152">
        <f>C38</f>
        <v>2022</v>
      </c>
      <c r="F38" s="149" t="str">
        <f>F6</f>
        <v>HL</v>
      </c>
      <c r="H38" s="30">
        <f>B38</f>
        <v>2021</v>
      </c>
      <c r="I38" s="152">
        <f>C38</f>
        <v>2022</v>
      </c>
      <c r="J38" s="117">
        <f>B38</f>
        <v>2021</v>
      </c>
      <c r="K38" s="152">
        <f>C38</f>
        <v>2022</v>
      </c>
      <c r="L38" s="322">
        <f>L6</f>
        <v>1000</v>
      </c>
      <c r="N38" s="30">
        <f>B38</f>
        <v>2021</v>
      </c>
      <c r="O38" s="152">
        <f>C38</f>
        <v>2022</v>
      </c>
      <c r="P38" s="150"/>
    </row>
    <row r="39" spans="1:17" ht="20.100000000000001" customHeight="1" x14ac:dyDescent="0.25">
      <c r="A39" s="44" t="s">
        <v>163</v>
      </c>
      <c r="B39" s="24">
        <v>216083.15999999992</v>
      </c>
      <c r="C39" s="167">
        <v>206543.63</v>
      </c>
      <c r="D39" s="309">
        <f>B39/$B$62</f>
        <v>0.27906261335784277</v>
      </c>
      <c r="E39" s="308">
        <f>C39/$C$62</f>
        <v>0.2848971219316872</v>
      </c>
      <c r="F39" s="64">
        <f>(C39-B39)/B39</f>
        <v>-4.4147493955567454E-2</v>
      </c>
      <c r="H39" s="45">
        <v>56444.648999999998</v>
      </c>
      <c r="I39" s="167">
        <v>55762.418000000012</v>
      </c>
      <c r="J39" s="312">
        <f>H39/$H$62</f>
        <v>0.26886758769857189</v>
      </c>
      <c r="K39" s="308">
        <f>I39/$I$62</f>
        <v>0.27881868266775167</v>
      </c>
      <c r="L39" s="64">
        <f>(I39-H39)/H39</f>
        <v>-1.2086725882554168E-2</v>
      </c>
      <c r="N39" s="47">
        <f t="shared" ref="N39:N62" si="9">(H39/B39)*10</f>
        <v>2.6121725080288543</v>
      </c>
      <c r="O39" s="169">
        <f t="shared" ref="O39:O62" si="10">(I39/C39)*10</f>
        <v>2.6997888049125511</v>
      </c>
      <c r="P39" s="64">
        <f>(O39-N39)/N39</f>
        <v>3.3541543146326173E-2</v>
      </c>
    </row>
    <row r="40" spans="1:17" ht="20.100000000000001" customHeight="1" x14ac:dyDescent="0.25">
      <c r="A40" s="44" t="s">
        <v>167</v>
      </c>
      <c r="B40" s="24">
        <v>120328.32000000007</v>
      </c>
      <c r="C40" s="160">
        <v>104599.25999999995</v>
      </c>
      <c r="D40" s="309">
        <f t="shared" ref="D40:D61" si="11">B40/$B$62</f>
        <v>0.15539913170539901</v>
      </c>
      <c r="E40" s="259">
        <f t="shared" ref="E40:E61" si="12">C40/$C$62</f>
        <v>0.14427957971971461</v>
      </c>
      <c r="F40" s="64">
        <f t="shared" ref="F40:F62" si="13">(C40-B40)/B40</f>
        <v>-0.13071785594613225</v>
      </c>
      <c r="H40" s="24">
        <v>28688.977000000017</v>
      </c>
      <c r="I40" s="160">
        <v>25025.374000000003</v>
      </c>
      <c r="J40" s="309">
        <f t="shared" ref="J40:J62" si="14">H40/$H$62</f>
        <v>0.13665663931278618</v>
      </c>
      <c r="K40" s="259">
        <f t="shared" ref="K40:K62" si="15">I40/$I$62</f>
        <v>0.12512982869479947</v>
      </c>
      <c r="L40" s="64">
        <f t="shared" ref="L40:L62" si="16">(I40-H40)/H40</f>
        <v>-0.12770071933899949</v>
      </c>
      <c r="N40" s="47">
        <f t="shared" si="9"/>
        <v>2.3842248441597125</v>
      </c>
      <c r="O40" s="163">
        <f t="shared" si="10"/>
        <v>2.392500099905106</v>
      </c>
      <c r="P40" s="64">
        <f t="shared" ref="P40:P62" si="17">(O40-N40)/N40</f>
        <v>3.4708369748198235E-3</v>
      </c>
    </row>
    <row r="41" spans="1:17" ht="20.100000000000001" customHeight="1" x14ac:dyDescent="0.25">
      <c r="A41" s="44" t="s">
        <v>168</v>
      </c>
      <c r="B41" s="24">
        <v>68521.420000000013</v>
      </c>
      <c r="C41" s="160">
        <v>60022.480000000018</v>
      </c>
      <c r="D41" s="309">
        <f t="shared" si="11"/>
        <v>8.8492627265310098E-2</v>
      </c>
      <c r="E41" s="259">
        <f t="shared" si="12"/>
        <v>8.2792346601065644E-2</v>
      </c>
      <c r="F41" s="64">
        <f t="shared" si="13"/>
        <v>-0.12403333147503355</v>
      </c>
      <c r="H41" s="24">
        <v>23735.753999999994</v>
      </c>
      <c r="I41" s="160">
        <v>21905.062999999987</v>
      </c>
      <c r="J41" s="309">
        <f t="shared" si="14"/>
        <v>0.11306253175897554</v>
      </c>
      <c r="K41" s="259">
        <f t="shared" si="15"/>
        <v>0.1095279047873086</v>
      </c>
      <c r="L41" s="64">
        <f t="shared" si="16"/>
        <v>-7.7127990119884401E-2</v>
      </c>
      <c r="N41" s="47">
        <f t="shared" si="9"/>
        <v>3.4639903843206969</v>
      </c>
      <c r="O41" s="163">
        <f t="shared" si="10"/>
        <v>3.6494764961394432</v>
      </c>
      <c r="P41" s="64">
        <f t="shared" si="17"/>
        <v>5.354694766426752E-2</v>
      </c>
    </row>
    <row r="42" spans="1:17" ht="20.100000000000001" customHeight="1" x14ac:dyDescent="0.25">
      <c r="A42" s="44" t="s">
        <v>169</v>
      </c>
      <c r="B42" s="24">
        <v>68169.269999999975</v>
      </c>
      <c r="C42" s="160">
        <v>64544.99000000002</v>
      </c>
      <c r="D42" s="309">
        <f t="shared" si="11"/>
        <v>8.8037839861729111E-2</v>
      </c>
      <c r="E42" s="259">
        <f t="shared" si="12"/>
        <v>8.9030496298092246E-2</v>
      </c>
      <c r="F42" s="64">
        <f t="shared" si="13"/>
        <v>-5.3165891317304065E-2</v>
      </c>
      <c r="H42" s="24">
        <v>23471.164999999983</v>
      </c>
      <c r="I42" s="160">
        <v>21763.432000000001</v>
      </c>
      <c r="J42" s="309">
        <f t="shared" si="14"/>
        <v>0.11180219251651555</v>
      </c>
      <c r="K42" s="259">
        <f t="shared" si="15"/>
        <v>0.10881973304258775</v>
      </c>
      <c r="L42" s="64">
        <f t="shared" si="16"/>
        <v>-7.2758765915538634E-2</v>
      </c>
      <c r="N42" s="47">
        <f t="shared" si="9"/>
        <v>3.4430711961562728</v>
      </c>
      <c r="O42" s="163">
        <f t="shared" si="10"/>
        <v>3.371823591575426</v>
      </c>
      <c r="P42" s="64">
        <f t="shared" si="17"/>
        <v>-2.0693038430452781E-2</v>
      </c>
    </row>
    <row r="43" spans="1:17" ht="20.100000000000001" customHeight="1" x14ac:dyDescent="0.25">
      <c r="A43" s="44" t="s">
        <v>172</v>
      </c>
      <c r="B43" s="24">
        <v>70470.7</v>
      </c>
      <c r="C43" s="160">
        <v>65677.369999999981</v>
      </c>
      <c r="D43" s="309">
        <f t="shared" si="11"/>
        <v>9.1010043110978836E-2</v>
      </c>
      <c r="E43" s="259">
        <f t="shared" si="12"/>
        <v>9.0592451043116307E-2</v>
      </c>
      <c r="F43" s="64">
        <f t="shared" si="13"/>
        <v>-6.8018765245698096E-2</v>
      </c>
      <c r="H43" s="24">
        <v>15795.603999999998</v>
      </c>
      <c r="I43" s="160">
        <v>15052.451999999999</v>
      </c>
      <c r="J43" s="309">
        <f t="shared" si="14"/>
        <v>7.5240541290670662E-2</v>
      </c>
      <c r="K43" s="259">
        <f t="shared" si="15"/>
        <v>7.5264039618216746E-2</v>
      </c>
      <c r="L43" s="64">
        <f t="shared" si="16"/>
        <v>-4.7048026780109095E-2</v>
      </c>
      <c r="N43" s="47">
        <f t="shared" si="9"/>
        <v>2.2414427556417058</v>
      </c>
      <c r="O43" s="163">
        <f t="shared" si="10"/>
        <v>2.2918780091224731</v>
      </c>
      <c r="P43" s="64">
        <f t="shared" si="17"/>
        <v>2.25012453937634E-2</v>
      </c>
    </row>
    <row r="44" spans="1:17" ht="20.100000000000001" customHeight="1" x14ac:dyDescent="0.25">
      <c r="A44" s="44" t="s">
        <v>173</v>
      </c>
      <c r="B44" s="24">
        <v>68822.930000000051</v>
      </c>
      <c r="C44" s="160">
        <v>54248.670000000006</v>
      </c>
      <c r="D44" s="309">
        <f t="shared" si="11"/>
        <v>8.8882015168344902E-2</v>
      </c>
      <c r="E44" s="259">
        <f t="shared" si="12"/>
        <v>7.4828209185738931E-2</v>
      </c>
      <c r="F44" s="64">
        <f t="shared" si="13"/>
        <v>-0.2117645964796912</v>
      </c>
      <c r="H44" s="24">
        <v>15675.724000000002</v>
      </c>
      <c r="I44" s="160">
        <v>13050.686999999998</v>
      </c>
      <c r="J44" s="309">
        <f t="shared" si="14"/>
        <v>7.4669506711054379E-2</v>
      </c>
      <c r="K44" s="259">
        <f t="shared" si="15"/>
        <v>6.5254977953953686E-2</v>
      </c>
      <c r="L44" s="64">
        <f t="shared" si="16"/>
        <v>-0.16745874066167557</v>
      </c>
      <c r="N44" s="47">
        <f t="shared" si="9"/>
        <v>2.2776891364549563</v>
      </c>
      <c r="O44" s="163">
        <f t="shared" si="10"/>
        <v>2.4057155686950478</v>
      </c>
      <c r="P44" s="64">
        <f t="shared" si="17"/>
        <v>5.6208913758685489E-2</v>
      </c>
    </row>
    <row r="45" spans="1:17" ht="20.100000000000001" customHeight="1" x14ac:dyDescent="0.25">
      <c r="A45" s="44" t="s">
        <v>174</v>
      </c>
      <c r="B45" s="24">
        <v>35062.490000000005</v>
      </c>
      <c r="C45" s="160">
        <v>46377.889999999985</v>
      </c>
      <c r="D45" s="309">
        <f t="shared" si="11"/>
        <v>4.5281779895449667E-2</v>
      </c>
      <c r="E45" s="259">
        <f t="shared" si="12"/>
        <v>6.3971604363999859E-2</v>
      </c>
      <c r="F45" s="64">
        <f t="shared" si="13"/>
        <v>0.32272094765659765</v>
      </c>
      <c r="H45" s="24">
        <v>9343.2439999999988</v>
      </c>
      <c r="I45" s="160">
        <v>10477.103000000001</v>
      </c>
      <c r="J45" s="309">
        <f t="shared" si="14"/>
        <v>4.4505467215486726E-2</v>
      </c>
      <c r="K45" s="259">
        <f t="shared" si="15"/>
        <v>5.2386753684790864E-2</v>
      </c>
      <c r="L45" s="64">
        <f t="shared" si="16"/>
        <v>0.12135603008976351</v>
      </c>
      <c r="N45" s="47">
        <f t="shared" si="9"/>
        <v>2.6647405817441938</v>
      </c>
      <c r="O45" s="163">
        <f t="shared" si="10"/>
        <v>2.2590728038727086</v>
      </c>
      <c r="P45" s="64">
        <f t="shared" si="17"/>
        <v>-0.15223537354842895</v>
      </c>
    </row>
    <row r="46" spans="1:17" ht="20.100000000000001" customHeight="1" x14ac:dyDescent="0.25">
      <c r="A46" s="44" t="s">
        <v>175</v>
      </c>
      <c r="B46" s="24">
        <v>15749.789999999999</v>
      </c>
      <c r="C46" s="160">
        <v>19001.910000000007</v>
      </c>
      <c r="D46" s="309">
        <f t="shared" si="11"/>
        <v>2.034021326436183E-2</v>
      </c>
      <c r="E46" s="259">
        <f t="shared" si="12"/>
        <v>2.6210391819902399E-2</v>
      </c>
      <c r="F46" s="64">
        <f t="shared" si="13"/>
        <v>0.2064865626779791</v>
      </c>
      <c r="H46" s="24">
        <v>7572.7409999999982</v>
      </c>
      <c r="I46" s="160">
        <v>8263.5000000000018</v>
      </c>
      <c r="J46" s="309">
        <f t="shared" si="14"/>
        <v>3.607187999231018E-2</v>
      </c>
      <c r="K46" s="259">
        <f t="shared" si="15"/>
        <v>4.1318476975388076E-2</v>
      </c>
      <c r="L46" s="64">
        <f t="shared" si="16"/>
        <v>9.1216509319413386E-2</v>
      </c>
      <c r="N46" s="47">
        <f t="shared" si="9"/>
        <v>4.8081536325246237</v>
      </c>
      <c r="O46" s="163">
        <f t="shared" si="10"/>
        <v>4.3487733601516894</v>
      </c>
      <c r="P46" s="64">
        <f t="shared" si="17"/>
        <v>-9.5541928873792439E-2</v>
      </c>
    </row>
    <row r="47" spans="1:17" ht="20.100000000000001" customHeight="1" x14ac:dyDescent="0.25">
      <c r="A47" s="44" t="s">
        <v>176</v>
      </c>
      <c r="B47" s="24">
        <v>26470.600000000006</v>
      </c>
      <c r="C47" s="160">
        <v>24956.280000000013</v>
      </c>
      <c r="D47" s="309">
        <f t="shared" si="11"/>
        <v>3.4185703379893725E-2</v>
      </c>
      <c r="E47" s="259">
        <f t="shared" si="12"/>
        <v>3.4423585690448698E-2</v>
      </c>
      <c r="F47" s="64">
        <f t="shared" si="13"/>
        <v>-5.7207619018835691E-2</v>
      </c>
      <c r="H47" s="24">
        <v>6015.3890000000019</v>
      </c>
      <c r="I47" s="160">
        <v>6253.9030000000012</v>
      </c>
      <c r="J47" s="309">
        <f t="shared" si="14"/>
        <v>2.8653613020049522E-2</v>
      </c>
      <c r="K47" s="259">
        <f t="shared" si="15"/>
        <v>3.1270254385164932E-2</v>
      </c>
      <c r="L47" s="64">
        <f t="shared" si="16"/>
        <v>3.9650636060277918E-2</v>
      </c>
      <c r="N47" s="47">
        <f t="shared" si="9"/>
        <v>2.2724792788980985</v>
      </c>
      <c r="O47" s="163">
        <f t="shared" si="10"/>
        <v>2.5059435941574613</v>
      </c>
      <c r="P47" s="64">
        <f t="shared" si="17"/>
        <v>0.10273550893391079</v>
      </c>
    </row>
    <row r="48" spans="1:17" ht="20.100000000000001" customHeight="1" x14ac:dyDescent="0.25">
      <c r="A48" s="44" t="s">
        <v>178</v>
      </c>
      <c r="B48" s="24">
        <v>26403.549999999992</v>
      </c>
      <c r="C48" s="160">
        <v>26176.110000000008</v>
      </c>
      <c r="D48" s="309">
        <f t="shared" si="11"/>
        <v>3.4099111031717928E-2</v>
      </c>
      <c r="E48" s="259">
        <f t="shared" si="12"/>
        <v>3.610616508660789E-2</v>
      </c>
      <c r="F48" s="64">
        <f t="shared" si="13"/>
        <v>-8.6139931940964077E-3</v>
      </c>
      <c r="H48" s="24">
        <v>6231.8879999999981</v>
      </c>
      <c r="I48" s="160">
        <v>5899.8870000000015</v>
      </c>
      <c r="J48" s="309">
        <f t="shared" si="14"/>
        <v>2.9684881083549254E-2</v>
      </c>
      <c r="K48" s="259">
        <f t="shared" si="15"/>
        <v>2.9500132530633685E-2</v>
      </c>
      <c r="L48" s="64">
        <f t="shared" si="16"/>
        <v>-5.3274545370519601E-2</v>
      </c>
      <c r="N48" s="47">
        <f t="shared" si="9"/>
        <v>2.3602462547649843</v>
      </c>
      <c r="O48" s="163">
        <f t="shared" si="10"/>
        <v>2.2539204641178539</v>
      </c>
      <c r="P48" s="64">
        <f t="shared" si="17"/>
        <v>-4.5048600514660093E-2</v>
      </c>
    </row>
    <row r="49" spans="1:16" ht="20.100000000000001" customHeight="1" x14ac:dyDescent="0.25">
      <c r="A49" s="44" t="s">
        <v>179</v>
      </c>
      <c r="B49" s="24">
        <v>12653.599999999999</v>
      </c>
      <c r="C49" s="160">
        <v>14154.299999999994</v>
      </c>
      <c r="D49" s="309">
        <f t="shared" si="11"/>
        <v>1.634160979682452E-2</v>
      </c>
      <c r="E49" s="259">
        <f t="shared" si="12"/>
        <v>1.952381360276121E-2</v>
      </c>
      <c r="F49" s="64">
        <f t="shared" si="13"/>
        <v>0.11859865966997499</v>
      </c>
      <c r="H49" s="24">
        <v>4268.9499999999989</v>
      </c>
      <c r="I49" s="160">
        <v>4889.8330000000024</v>
      </c>
      <c r="J49" s="309">
        <f t="shared" si="14"/>
        <v>2.0334651890665814E-2</v>
      </c>
      <c r="K49" s="259">
        <f t="shared" si="15"/>
        <v>2.4449743114175939E-2</v>
      </c>
      <c r="L49" s="64">
        <f t="shared" si="16"/>
        <v>0.14544161913351142</v>
      </c>
      <c r="N49" s="47">
        <f t="shared" si="9"/>
        <v>3.373703926155402</v>
      </c>
      <c r="O49" s="163">
        <f t="shared" si="10"/>
        <v>3.4546625407120128</v>
      </c>
      <c r="P49" s="64">
        <f t="shared" si="17"/>
        <v>2.3996953001406213E-2</v>
      </c>
    </row>
    <row r="50" spans="1:16" ht="20.100000000000001" customHeight="1" x14ac:dyDescent="0.25">
      <c r="A50" s="44" t="s">
        <v>185</v>
      </c>
      <c r="B50" s="24">
        <v>9387.2999999999993</v>
      </c>
      <c r="C50" s="160">
        <v>6959.03</v>
      </c>
      <c r="D50" s="309">
        <f t="shared" si="11"/>
        <v>1.2123316182409024E-2</v>
      </c>
      <c r="E50" s="259">
        <f t="shared" si="12"/>
        <v>9.5989773126204329E-3</v>
      </c>
      <c r="F50" s="64">
        <f t="shared" si="13"/>
        <v>-0.2586760836449245</v>
      </c>
      <c r="H50" s="24">
        <v>2641.9840000000008</v>
      </c>
      <c r="I50" s="160">
        <v>2282.9160000000002</v>
      </c>
      <c r="J50" s="309">
        <f t="shared" si="14"/>
        <v>1.2584786643251586E-2</v>
      </c>
      <c r="K50" s="259">
        <f t="shared" si="15"/>
        <v>1.141484990412598E-2</v>
      </c>
      <c r="L50" s="64">
        <f t="shared" si="16"/>
        <v>-0.13590846878709353</v>
      </c>
      <c r="N50" s="47">
        <f t="shared" si="9"/>
        <v>2.8144237427162238</v>
      </c>
      <c r="O50" s="163">
        <f t="shared" si="10"/>
        <v>3.2805089215019914</v>
      </c>
      <c r="P50" s="64">
        <f t="shared" si="17"/>
        <v>0.16560590067220826</v>
      </c>
    </row>
    <row r="51" spans="1:16" ht="20.100000000000001" customHeight="1" x14ac:dyDescent="0.25">
      <c r="A51" s="44" t="s">
        <v>186</v>
      </c>
      <c r="B51" s="24">
        <v>5918.3499999999985</v>
      </c>
      <c r="C51" s="160">
        <v>8556.0399999999991</v>
      </c>
      <c r="D51" s="309">
        <f t="shared" si="11"/>
        <v>7.6433083344689566E-3</v>
      </c>
      <c r="E51" s="259">
        <f t="shared" si="12"/>
        <v>1.1801822070873803E-2</v>
      </c>
      <c r="F51" s="64">
        <f t="shared" si="13"/>
        <v>0.44567996147574934</v>
      </c>
      <c r="H51" s="24">
        <v>1616.8540000000003</v>
      </c>
      <c r="I51" s="160">
        <v>2221.2119999999995</v>
      </c>
      <c r="J51" s="309">
        <f t="shared" si="14"/>
        <v>7.7016978994906473E-3</v>
      </c>
      <c r="K51" s="259">
        <f t="shared" si="15"/>
        <v>1.1106322608998083E-2</v>
      </c>
      <c r="L51" s="64">
        <f t="shared" si="16"/>
        <v>0.37378637774344448</v>
      </c>
      <c r="N51" s="47">
        <f t="shared" si="9"/>
        <v>2.7319337315299039</v>
      </c>
      <c r="O51" s="163">
        <f t="shared" si="10"/>
        <v>2.5960748196595618</v>
      </c>
      <c r="P51" s="64">
        <f t="shared" si="17"/>
        <v>-4.9729944142627547E-2</v>
      </c>
    </row>
    <row r="52" spans="1:16" ht="20.100000000000001" customHeight="1" x14ac:dyDescent="0.25">
      <c r="A52" s="44" t="s">
        <v>187</v>
      </c>
      <c r="B52" s="24">
        <v>1901.08</v>
      </c>
      <c r="C52" s="160">
        <v>2246.1699999999992</v>
      </c>
      <c r="D52" s="309">
        <f t="shared" si="11"/>
        <v>2.4551675058913794E-3</v>
      </c>
      <c r="E52" s="259">
        <f t="shared" si="12"/>
        <v>3.0982672686119517E-3</v>
      </c>
      <c r="F52" s="64">
        <f t="shared" si="13"/>
        <v>0.18152313421844385</v>
      </c>
      <c r="H52" s="24">
        <v>996.95600000000013</v>
      </c>
      <c r="I52" s="160">
        <v>1190.2230000000002</v>
      </c>
      <c r="J52" s="309">
        <f t="shared" si="14"/>
        <v>4.7488851381043669E-3</v>
      </c>
      <c r="K52" s="259">
        <f t="shared" si="15"/>
        <v>5.9512557174414378E-3</v>
      </c>
      <c r="L52" s="64">
        <f t="shared" si="16"/>
        <v>0.1938571010154912</v>
      </c>
      <c r="N52" s="47">
        <f t="shared" ref="N52" si="18">(H52/B52)*10</f>
        <v>5.2441559534580353</v>
      </c>
      <c r="O52" s="163">
        <f t="shared" ref="O52" si="19">(I52/C52)*10</f>
        <v>5.2988999051719174</v>
      </c>
      <c r="P52" s="64">
        <f t="shared" ref="P52" si="20">(O52-N52)/N52</f>
        <v>1.0439039608992475E-2</v>
      </c>
    </row>
    <row r="53" spans="1:16" ht="20.100000000000001" customHeight="1" x14ac:dyDescent="0.25">
      <c r="A53" s="44" t="s">
        <v>188</v>
      </c>
      <c r="B53" s="24">
        <v>7835.2700000000032</v>
      </c>
      <c r="C53" s="160">
        <v>6043.930000000003</v>
      </c>
      <c r="D53" s="309">
        <f t="shared" si="11"/>
        <v>1.0118932556170997E-2</v>
      </c>
      <c r="E53" s="259">
        <f t="shared" si="12"/>
        <v>8.3367289620918487E-3</v>
      </c>
      <c r="F53" s="64">
        <f t="shared" si="13"/>
        <v>-0.22862517820062353</v>
      </c>
      <c r="H53" s="24">
        <v>1388.2209999999995</v>
      </c>
      <c r="I53" s="160">
        <v>1144.6729999999998</v>
      </c>
      <c r="J53" s="309">
        <f t="shared" si="14"/>
        <v>6.6126309238365372E-3</v>
      </c>
      <c r="K53" s="259">
        <f t="shared" si="15"/>
        <v>5.7235003321653511E-3</v>
      </c>
      <c r="L53" s="64">
        <f t="shared" si="16"/>
        <v>-0.17543892507028769</v>
      </c>
      <c r="N53" s="47">
        <f t="shared" si="9"/>
        <v>1.7717589821410098</v>
      </c>
      <c r="O53" s="163">
        <f t="shared" si="10"/>
        <v>1.8939216701715591</v>
      </c>
      <c r="P53" s="64">
        <f t="shared" si="17"/>
        <v>6.8949947064993453E-2</v>
      </c>
    </row>
    <row r="54" spans="1:16" ht="20.100000000000001" customHeight="1" x14ac:dyDescent="0.25">
      <c r="A54" s="44" t="s">
        <v>189</v>
      </c>
      <c r="B54" s="24">
        <v>2711.1100000000006</v>
      </c>
      <c r="C54" s="160">
        <v>3860.1300000000015</v>
      </c>
      <c r="D54" s="309">
        <f t="shared" si="11"/>
        <v>3.5012883081707133E-3</v>
      </c>
      <c r="E54" s="259">
        <f t="shared" si="12"/>
        <v>5.3244921050441697E-3</v>
      </c>
      <c r="F54" s="64">
        <f t="shared" si="13"/>
        <v>0.42381902615533884</v>
      </c>
      <c r="H54" s="24">
        <v>777.68500000000017</v>
      </c>
      <c r="I54" s="160">
        <v>1134.961</v>
      </c>
      <c r="J54" s="309">
        <f t="shared" si="14"/>
        <v>3.7044129717125878E-3</v>
      </c>
      <c r="K54" s="259">
        <f t="shared" si="15"/>
        <v>5.6749391839370023E-3</v>
      </c>
      <c r="L54" s="64">
        <f t="shared" si="16"/>
        <v>0.45940965815207924</v>
      </c>
      <c r="N54" s="47">
        <f t="shared" ref="N54" si="21">(H54/B54)*10</f>
        <v>2.8685114215210743</v>
      </c>
      <c r="O54" s="163">
        <f t="shared" ref="O54" si="22">(I54/C54)*10</f>
        <v>2.9402144487361817</v>
      </c>
      <c r="P54" s="64">
        <f t="shared" ref="P54" si="23">(O54-N54)/N54</f>
        <v>2.499659812303821E-2</v>
      </c>
    </row>
    <row r="55" spans="1:16" ht="20.100000000000001" customHeight="1" x14ac:dyDescent="0.25">
      <c r="A55" s="44" t="s">
        <v>190</v>
      </c>
      <c r="B55" s="24">
        <v>2392.8699999999994</v>
      </c>
      <c r="C55" s="160">
        <v>2688.2999999999988</v>
      </c>
      <c r="D55" s="309">
        <f t="shared" si="11"/>
        <v>3.0902942905202853E-3</v>
      </c>
      <c r="E55" s="259">
        <f t="shared" si="12"/>
        <v>3.7081217798338993E-3</v>
      </c>
      <c r="F55" s="64">
        <f t="shared" si="13"/>
        <v>0.12346262020084645</v>
      </c>
      <c r="H55" s="24">
        <v>876.8309999999999</v>
      </c>
      <c r="I55" s="160">
        <v>997.447</v>
      </c>
      <c r="J55" s="309">
        <f t="shared" si="14"/>
        <v>4.1766835291920492E-3</v>
      </c>
      <c r="K55" s="259">
        <f t="shared" si="15"/>
        <v>4.9873529259599324E-3</v>
      </c>
      <c r="L55" s="64">
        <f t="shared" si="16"/>
        <v>0.13755900509904431</v>
      </c>
      <c r="N55" s="47">
        <f t="shared" ref="N55" si="24">(H55/B55)*10</f>
        <v>3.6643486691713303</v>
      </c>
      <c r="O55" s="163">
        <f t="shared" ref="O55" si="25">(I55/C55)*10</f>
        <v>3.7103262284715264</v>
      </c>
      <c r="P55" s="64">
        <f t="shared" ref="P55" si="26">(O55-N55)/N55</f>
        <v>1.2547266499777061E-2</v>
      </c>
    </row>
    <row r="56" spans="1:16" ht="20.100000000000001" customHeight="1" x14ac:dyDescent="0.25">
      <c r="A56" s="44" t="s">
        <v>191</v>
      </c>
      <c r="B56" s="24">
        <v>2596.3200000000002</v>
      </c>
      <c r="C56" s="160">
        <v>2320.8299999999995</v>
      </c>
      <c r="D56" s="309">
        <f t="shared" si="11"/>
        <v>3.3530416915100404E-3</v>
      </c>
      <c r="E56" s="259">
        <f t="shared" si="12"/>
        <v>3.2012499610504447E-3</v>
      </c>
      <c r="F56" s="64">
        <f t="shared" si="13"/>
        <v>-0.10610787576261811</v>
      </c>
      <c r="H56" s="24">
        <v>771.49299999999982</v>
      </c>
      <c r="I56" s="160">
        <v>711.29800000000012</v>
      </c>
      <c r="J56" s="309">
        <f t="shared" si="14"/>
        <v>3.6749180925251972E-3</v>
      </c>
      <c r="K56" s="259">
        <f t="shared" si="15"/>
        <v>3.5565740951944802E-3</v>
      </c>
      <c r="L56" s="64">
        <f t="shared" si="16"/>
        <v>-7.8024039103400444E-2</v>
      </c>
      <c r="N56" s="47">
        <f t="shared" ref="N56" si="27">(H56/B56)*10</f>
        <v>2.9714865656005411</v>
      </c>
      <c r="O56" s="163">
        <f t="shared" ref="O56" si="28">(I56/C56)*10</f>
        <v>3.0648431811033134</v>
      </c>
      <c r="P56" s="64">
        <f t="shared" ref="P56" si="29">(O56-N56)/N56</f>
        <v>3.1417478572347106E-2</v>
      </c>
    </row>
    <row r="57" spans="1:16" ht="20.100000000000001" customHeight="1" x14ac:dyDescent="0.25">
      <c r="A57" s="44" t="s">
        <v>192</v>
      </c>
      <c r="B57" s="24">
        <v>8473.07</v>
      </c>
      <c r="C57" s="160">
        <v>2213.4500000000003</v>
      </c>
      <c r="D57" s="309">
        <f t="shared" si="11"/>
        <v>1.09426253177894E-2</v>
      </c>
      <c r="E57" s="259">
        <f t="shared" si="12"/>
        <v>3.0531347519150947E-3</v>
      </c>
      <c r="F57" s="64">
        <f t="shared" si="13"/>
        <v>-0.73876646835208482</v>
      </c>
      <c r="H57" s="24">
        <v>2143.2310000000007</v>
      </c>
      <c r="I57" s="160">
        <v>674.21799999999951</v>
      </c>
      <c r="J57" s="309">
        <f t="shared" si="14"/>
        <v>1.020903414335694E-2</v>
      </c>
      <c r="K57" s="259">
        <f t="shared" si="15"/>
        <v>3.3711697113078202E-3</v>
      </c>
      <c r="L57" s="64">
        <f t="shared" ref="L57:L58" si="30">(I57-H57)/H57</f>
        <v>-0.6854198170892456</v>
      </c>
      <c r="N57" s="47">
        <f t="shared" ref="N57:N58" si="31">(H57/B57)*10</f>
        <v>2.5294621666054935</v>
      </c>
      <c r="O57" s="163">
        <f t="shared" ref="O57:O58" si="32">(I57/C57)*10</f>
        <v>3.0460051051525872</v>
      </c>
      <c r="P57" s="64">
        <f t="shared" ref="P57:P58" si="33">(O57-N57)/N57</f>
        <v>0.20421058095535297</v>
      </c>
    </row>
    <row r="58" spans="1:16" ht="20.100000000000001" customHeight="1" x14ac:dyDescent="0.25">
      <c r="A58" s="44" t="s">
        <v>193</v>
      </c>
      <c r="B58" s="24">
        <v>1733.3899999999999</v>
      </c>
      <c r="C58" s="160">
        <v>1895.3599999999994</v>
      </c>
      <c r="D58" s="309">
        <f t="shared" si="11"/>
        <v>2.2386026905953766E-3</v>
      </c>
      <c r="E58" s="259">
        <f t="shared" si="12"/>
        <v>2.6143755148703568E-3</v>
      </c>
      <c r="F58" s="64">
        <f t="shared" si="13"/>
        <v>9.3441175961554865E-2</v>
      </c>
      <c r="H58" s="24">
        <v>420.67900000000009</v>
      </c>
      <c r="I58" s="160">
        <v>434.46699999999993</v>
      </c>
      <c r="J58" s="309">
        <f t="shared" si="14"/>
        <v>2.0038559886420334E-3</v>
      </c>
      <c r="K58" s="259">
        <f t="shared" si="15"/>
        <v>2.1723863660756248E-3</v>
      </c>
      <c r="L58" s="64">
        <f t="shared" si="30"/>
        <v>3.277558423405931E-2</v>
      </c>
      <c r="N58" s="47">
        <f t="shared" si="31"/>
        <v>2.4269148893209267</v>
      </c>
      <c r="O58" s="163">
        <f t="shared" si="32"/>
        <v>2.2922663768360634</v>
      </c>
      <c r="P58" s="64">
        <f t="shared" si="33"/>
        <v>-5.5481349213090544E-2</v>
      </c>
    </row>
    <row r="59" spans="1:16" ht="20.100000000000001" customHeight="1" x14ac:dyDescent="0.25">
      <c r="A59" s="44" t="s">
        <v>194</v>
      </c>
      <c r="B59" s="24">
        <v>291.15999999999997</v>
      </c>
      <c r="C59" s="160">
        <v>486.95999999999981</v>
      </c>
      <c r="D59" s="309">
        <f t="shared" si="11"/>
        <v>3.7602129895392833E-4</v>
      </c>
      <c r="E59" s="259">
        <f t="shared" si="12"/>
        <v>6.7169102477696518E-4</v>
      </c>
      <c r="F59" s="64">
        <f t="shared" si="13"/>
        <v>0.67248248385767229</v>
      </c>
      <c r="H59" s="24">
        <v>243.85500000000002</v>
      </c>
      <c r="I59" s="160">
        <v>218.77600000000004</v>
      </c>
      <c r="J59" s="309">
        <f t="shared" si="14"/>
        <v>1.1615752203231037E-3</v>
      </c>
      <c r="K59" s="259">
        <f t="shared" si="15"/>
        <v>1.0939058654041874E-3</v>
      </c>
      <c r="L59" s="64">
        <f t="shared" si="16"/>
        <v>-0.10284390313916048</v>
      </c>
      <c r="N59" s="47">
        <f t="shared" si="9"/>
        <v>8.3752919357054552</v>
      </c>
      <c r="O59" s="163">
        <f t="shared" si="10"/>
        <v>4.4926893379333031</v>
      </c>
      <c r="P59" s="64">
        <f t="shared" si="17"/>
        <v>-0.46357818062674117</v>
      </c>
    </row>
    <row r="60" spans="1:16" ht="20.100000000000001" customHeight="1" x14ac:dyDescent="0.25">
      <c r="A60" s="44" t="s">
        <v>195</v>
      </c>
      <c r="B60" s="24">
        <v>455.12999999999982</v>
      </c>
      <c r="C60" s="160">
        <v>461.42000000000007</v>
      </c>
      <c r="D60" s="309">
        <f t="shared" si="11"/>
        <v>5.877818855368228E-4</v>
      </c>
      <c r="E60" s="259">
        <f t="shared" si="12"/>
        <v>6.3646228160955205E-4</v>
      </c>
      <c r="F60" s="64">
        <f t="shared" si="13"/>
        <v>1.3820227187836992E-2</v>
      </c>
      <c r="H60" s="24">
        <v>193.03299999999999</v>
      </c>
      <c r="I60" s="160">
        <v>205.80400000000003</v>
      </c>
      <c r="J60" s="309">
        <f t="shared" si="14"/>
        <v>9.194904738661486E-4</v>
      </c>
      <c r="K60" s="259">
        <f t="shared" si="15"/>
        <v>1.0290443317532241E-3</v>
      </c>
      <c r="L60" s="64">
        <f t="shared" si="16"/>
        <v>6.6159672180404611E-2</v>
      </c>
      <c r="N60" s="47">
        <f t="shared" si="9"/>
        <v>4.241271724562214</v>
      </c>
      <c r="O60" s="163">
        <f t="shared" si="10"/>
        <v>4.4602314594079147</v>
      </c>
      <c r="P60" s="64">
        <f t="shared" si="17"/>
        <v>5.1625962462544597E-2</v>
      </c>
    </row>
    <row r="61" spans="1:16" ht="20.100000000000001" customHeight="1" thickBot="1" x14ac:dyDescent="0.3">
      <c r="A61" s="13" t="s">
        <v>17</v>
      </c>
      <c r="B61" s="228">
        <f>B62-SUM(B39:B60)</f>
        <v>1886.9599999998463</v>
      </c>
      <c r="C61" s="162">
        <f>C62-SUM(C39:C60)</f>
        <v>941.67999999970198</v>
      </c>
      <c r="D61" s="309">
        <f t="shared" si="11"/>
        <v>2.4369321001306734E-3</v>
      </c>
      <c r="E61" s="259">
        <f t="shared" si="12"/>
        <v>1.2989116235661506E-3</v>
      </c>
      <c r="F61" s="64">
        <f t="shared" si="13"/>
        <v>-0.50095391529243938</v>
      </c>
      <c r="H61" s="24">
        <f>H62-SUM(H39:H60)</f>
        <v>619.83999999999651</v>
      </c>
      <c r="I61" s="160">
        <f>I62-SUM(I39:I60)</f>
        <v>435.62400000003981</v>
      </c>
      <c r="J61" s="309">
        <f t="shared" si="14"/>
        <v>2.9525364850631259E-3</v>
      </c>
      <c r="K61" s="259">
        <f t="shared" si="15"/>
        <v>2.1781715028653835E-3</v>
      </c>
      <c r="L61" s="64">
        <f t="shared" si="16"/>
        <v>-0.29719927723276607</v>
      </c>
      <c r="N61" s="47">
        <f t="shared" si="9"/>
        <v>3.2848603044052176</v>
      </c>
      <c r="O61" s="163">
        <f t="shared" si="10"/>
        <v>4.6260300739123448</v>
      </c>
      <c r="P61" s="64">
        <f t="shared" si="17"/>
        <v>0.40828822087457683</v>
      </c>
    </row>
    <row r="62" spans="1:16" s="2" customFormat="1" ht="26.25" customHeight="1" thickBot="1" x14ac:dyDescent="0.3">
      <c r="A62" s="17" t="s">
        <v>18</v>
      </c>
      <c r="B62" s="46">
        <v>774317.83999999985</v>
      </c>
      <c r="C62" s="171">
        <v>724976.19</v>
      </c>
      <c r="D62" s="315">
        <f>SUM(D39:D61)</f>
        <v>1.0000000000000002</v>
      </c>
      <c r="E62" s="316">
        <f>SUM(E39:E61)</f>
        <v>0.99999999999999933</v>
      </c>
      <c r="F62" s="69">
        <f t="shared" si="13"/>
        <v>-6.3722734323155866E-2</v>
      </c>
      <c r="H62" s="46">
        <v>209934.74699999997</v>
      </c>
      <c r="I62" s="171">
        <v>199995.27100000007</v>
      </c>
      <c r="J62" s="315">
        <f t="shared" si="14"/>
        <v>1</v>
      </c>
      <c r="K62" s="316">
        <f t="shared" si="15"/>
        <v>1</v>
      </c>
      <c r="L62" s="69">
        <f t="shared" si="16"/>
        <v>-4.7345549710262634E-2</v>
      </c>
      <c r="N62" s="43">
        <f t="shared" si="9"/>
        <v>2.7112218801519545</v>
      </c>
      <c r="O62" s="170">
        <f t="shared" si="10"/>
        <v>2.7586460598105997</v>
      </c>
      <c r="P62" s="69">
        <f t="shared" si="17"/>
        <v>1.7491810613444608E-2</v>
      </c>
    </row>
    <row r="64" spans="1:16" ht="15.75" thickBot="1" x14ac:dyDescent="0.3"/>
    <row r="65" spans="1:16" x14ac:dyDescent="0.25">
      <c r="A65" s="467" t="s">
        <v>15</v>
      </c>
      <c r="B65" s="454" t="s">
        <v>1</v>
      </c>
      <c r="C65" s="450"/>
      <c r="D65" s="454" t="s">
        <v>104</v>
      </c>
      <c r="E65" s="450"/>
      <c r="F65" s="148" t="s">
        <v>0</v>
      </c>
      <c r="H65" s="465" t="s">
        <v>19</v>
      </c>
      <c r="I65" s="466"/>
      <c r="J65" s="454" t="s">
        <v>104</v>
      </c>
      <c r="K65" s="455"/>
      <c r="L65" s="148" t="s">
        <v>0</v>
      </c>
      <c r="N65" s="462" t="s">
        <v>22</v>
      </c>
      <c r="O65" s="450"/>
      <c r="P65" s="148" t="s">
        <v>0</v>
      </c>
    </row>
    <row r="66" spans="1:16" x14ac:dyDescent="0.25">
      <c r="A66" s="468"/>
      <c r="B66" s="457" t="str">
        <f>B37</f>
        <v>jan-jun</v>
      </c>
      <c r="C66" s="459"/>
      <c r="D66" s="457" t="str">
        <f>B66</f>
        <v>jan-jun</v>
      </c>
      <c r="E66" s="459"/>
      <c r="F66" s="149" t="str">
        <f>F37</f>
        <v>2022 / 2021</v>
      </c>
      <c r="H66" s="460" t="str">
        <f>B66</f>
        <v>jan-jun</v>
      </c>
      <c r="I66" s="459"/>
      <c r="J66" s="457" t="str">
        <f>B66</f>
        <v>jan-jun</v>
      </c>
      <c r="K66" s="458"/>
      <c r="L66" s="149" t="str">
        <f>F66</f>
        <v>2022 / 2021</v>
      </c>
      <c r="N66" s="460" t="str">
        <f>B66</f>
        <v>jan-jun</v>
      </c>
      <c r="O66" s="458"/>
      <c r="P66" s="149" t="str">
        <f>L66</f>
        <v>2022 / 2021</v>
      </c>
    </row>
    <row r="67" spans="1:16" ht="19.5" customHeight="1" thickBot="1" x14ac:dyDescent="0.3">
      <c r="A67" s="469"/>
      <c r="B67" s="117">
        <f>B6</f>
        <v>2021</v>
      </c>
      <c r="C67" s="152">
        <f>C6</f>
        <v>2022</v>
      </c>
      <c r="D67" s="117">
        <f>B67</f>
        <v>2021</v>
      </c>
      <c r="E67" s="152">
        <f>C67</f>
        <v>2022</v>
      </c>
      <c r="F67" s="149" t="str">
        <f>F38</f>
        <v>HL</v>
      </c>
      <c r="H67" s="30">
        <f>B67</f>
        <v>2021</v>
      </c>
      <c r="I67" s="152">
        <f>C67</f>
        <v>2022</v>
      </c>
      <c r="J67" s="117">
        <f>B67</f>
        <v>2021</v>
      </c>
      <c r="K67" s="152">
        <f>C67</f>
        <v>2022</v>
      </c>
      <c r="L67" s="31">
        <v>1000</v>
      </c>
      <c r="N67" s="30">
        <f>B67</f>
        <v>2021</v>
      </c>
      <c r="O67" s="152">
        <f>C67</f>
        <v>2022</v>
      </c>
      <c r="P67" s="150"/>
    </row>
    <row r="68" spans="1:16" ht="20.100000000000001" customHeight="1" x14ac:dyDescent="0.25">
      <c r="A68" s="44" t="s">
        <v>164</v>
      </c>
      <c r="B68" s="45">
        <v>154419.42999999996</v>
      </c>
      <c r="C68" s="167">
        <v>136442.32000000007</v>
      </c>
      <c r="D68" s="309">
        <f>B68/$B$96</f>
        <v>0.17925677558751915</v>
      </c>
      <c r="E68" s="308">
        <f>C68/$C$96</f>
        <v>0.16557516617637924</v>
      </c>
      <c r="F68" s="73">
        <f>(C68-B68)/B68</f>
        <v>-0.11641740938947841</v>
      </c>
      <c r="H68" s="24">
        <v>54723.167999999991</v>
      </c>
      <c r="I68" s="167">
        <v>55712.070000000007</v>
      </c>
      <c r="J68" s="307">
        <f>H68/$H$96</f>
        <v>0.23968956741910322</v>
      </c>
      <c r="K68" s="308">
        <f>I68/$I$96</f>
        <v>0.23946861554582377</v>
      </c>
      <c r="L68" s="70">
        <f>(I68-H68)/H68</f>
        <v>1.8070993258285348E-2</v>
      </c>
      <c r="N68" s="48">
        <f t="shared" ref="N68:N96" si="34">(H68/B68)*10</f>
        <v>3.543800673270197</v>
      </c>
      <c r="O68" s="169">
        <f t="shared" ref="O68:O96" si="35">(I68/C68)*10</f>
        <v>4.0831957416144773</v>
      </c>
      <c r="P68" s="73">
        <f>(O68-N68)/N68</f>
        <v>0.15220807208847045</v>
      </c>
    </row>
    <row r="69" spans="1:16" ht="20.100000000000001" customHeight="1" x14ac:dyDescent="0.25">
      <c r="A69" s="44" t="s">
        <v>215</v>
      </c>
      <c r="B69" s="24">
        <v>107872.78000000004</v>
      </c>
      <c r="C69" s="160">
        <v>96977.750000000015</v>
      </c>
      <c r="D69" s="309">
        <f t="shared" ref="D69:D95" si="36">B69/$B$96</f>
        <v>0.12522340431163251</v>
      </c>
      <c r="E69" s="259">
        <f t="shared" ref="E69:E95" si="37">C69/$C$96</f>
        <v>0.11768421316539734</v>
      </c>
      <c r="F69" s="64">
        <f t="shared" ref="F69:F96" si="38">(C69-B69)/B69</f>
        <v>-0.10099888034775802</v>
      </c>
      <c r="H69" s="24">
        <v>32193.284999999996</v>
      </c>
      <c r="I69" s="160">
        <v>29802.260999999995</v>
      </c>
      <c r="J69" s="258">
        <f t="shared" ref="J69:J96" si="39">H69/$H$96</f>
        <v>0.1410078187624281</v>
      </c>
      <c r="K69" s="259">
        <f t="shared" ref="K69:K96" si="40">I69/$I$96</f>
        <v>0.12809982077142881</v>
      </c>
      <c r="L69" s="71">
        <f t="shared" ref="L69:L96" si="41">(I69-H69)/H69</f>
        <v>-7.4270892206247413E-2</v>
      </c>
      <c r="N69" s="47">
        <f t="shared" si="34"/>
        <v>2.9843752056820994</v>
      </c>
      <c r="O69" s="163">
        <f t="shared" si="35"/>
        <v>3.0731029540281134</v>
      </c>
      <c r="P69" s="64">
        <f t="shared" ref="P69:P96" si="42">(O69-N69)/N69</f>
        <v>2.9730761794656686E-2</v>
      </c>
    </row>
    <row r="70" spans="1:16" ht="20.100000000000001" customHeight="1" x14ac:dyDescent="0.25">
      <c r="A70" s="44" t="s">
        <v>165</v>
      </c>
      <c r="B70" s="24">
        <v>116813.27999999993</v>
      </c>
      <c r="C70" s="160">
        <v>99607.369999999966</v>
      </c>
      <c r="D70" s="309">
        <f t="shared" si="36"/>
        <v>0.13560192469692467</v>
      </c>
      <c r="E70" s="259">
        <f t="shared" si="37"/>
        <v>0.12087530349925213</v>
      </c>
      <c r="F70" s="64">
        <f t="shared" si="38"/>
        <v>-0.14729412614730081</v>
      </c>
      <c r="H70" s="24">
        <v>31648.044000000013</v>
      </c>
      <c r="I70" s="160">
        <v>29192.783000000003</v>
      </c>
      <c r="J70" s="258">
        <f t="shared" si="39"/>
        <v>0.13861964234272309</v>
      </c>
      <c r="K70" s="259">
        <f t="shared" si="40"/>
        <v>0.12548008589412779</v>
      </c>
      <c r="L70" s="71">
        <f t="shared" si="41"/>
        <v>-7.7580181574570875E-2</v>
      </c>
      <c r="N70" s="47">
        <f t="shared" si="34"/>
        <v>2.7092847662526069</v>
      </c>
      <c r="O70" s="163">
        <f t="shared" si="35"/>
        <v>2.9307854428843982</v>
      </c>
      <c r="P70" s="64">
        <f t="shared" si="42"/>
        <v>8.1756144422634361E-2</v>
      </c>
    </row>
    <row r="71" spans="1:16" ht="20.100000000000001" customHeight="1" x14ac:dyDescent="0.25">
      <c r="A71" s="44" t="s">
        <v>166</v>
      </c>
      <c r="B71" s="24">
        <v>72535.940000000017</v>
      </c>
      <c r="C71" s="160">
        <v>67731.349999999977</v>
      </c>
      <c r="D71" s="309">
        <f t="shared" si="36"/>
        <v>8.4202866948866209E-2</v>
      </c>
      <c r="E71" s="259">
        <f t="shared" si="37"/>
        <v>8.2193189998531938E-2</v>
      </c>
      <c r="F71" s="64">
        <f t="shared" si="38"/>
        <v>-6.6237371432699976E-2</v>
      </c>
      <c r="H71" s="24">
        <v>25537.709999999995</v>
      </c>
      <c r="I71" s="160">
        <v>26765.018000000007</v>
      </c>
      <c r="J71" s="258">
        <f t="shared" si="39"/>
        <v>0.11185614587910017</v>
      </c>
      <c r="K71" s="259">
        <f t="shared" si="40"/>
        <v>0.11504476149457477</v>
      </c>
      <c r="L71" s="71">
        <f t="shared" si="41"/>
        <v>4.8058655220065229E-2</v>
      </c>
      <c r="N71" s="47">
        <f t="shared" si="34"/>
        <v>3.5206974639054778</v>
      </c>
      <c r="O71" s="163">
        <f t="shared" si="35"/>
        <v>3.9516439580784994</v>
      </c>
      <c r="P71" s="64">
        <f t="shared" si="42"/>
        <v>0.12240372783834048</v>
      </c>
    </row>
    <row r="72" spans="1:16" ht="20.100000000000001" customHeight="1" x14ac:dyDescent="0.25">
      <c r="A72" s="44" t="s">
        <v>170</v>
      </c>
      <c r="B72" s="24">
        <v>57285.63999999997</v>
      </c>
      <c r="C72" s="160">
        <v>50840.7</v>
      </c>
      <c r="D72" s="309">
        <f t="shared" si="36"/>
        <v>6.6499656901125762E-2</v>
      </c>
      <c r="E72" s="259">
        <f t="shared" si="37"/>
        <v>6.1696087775577543E-2</v>
      </c>
      <c r="F72" s="64">
        <f t="shared" si="38"/>
        <v>-0.11250533292462084</v>
      </c>
      <c r="H72" s="24">
        <v>18301.973000000009</v>
      </c>
      <c r="I72" s="160">
        <v>17803.140000000007</v>
      </c>
      <c r="J72" s="258">
        <f t="shared" si="39"/>
        <v>8.0163341261348567E-2</v>
      </c>
      <c r="K72" s="259">
        <f t="shared" si="40"/>
        <v>7.6523692050366784E-2</v>
      </c>
      <c r="L72" s="71">
        <f t="shared" si="41"/>
        <v>-2.7255695328585728E-2</v>
      </c>
      <c r="N72" s="47">
        <f t="shared" si="34"/>
        <v>3.1948622726393596</v>
      </c>
      <c r="O72" s="163">
        <f t="shared" si="35"/>
        <v>3.5017495825195182</v>
      </c>
      <c r="P72" s="64">
        <f t="shared" si="42"/>
        <v>9.6056506882417472E-2</v>
      </c>
    </row>
    <row r="73" spans="1:16" ht="20.100000000000001" customHeight="1" x14ac:dyDescent="0.25">
      <c r="A73" s="44" t="s">
        <v>171</v>
      </c>
      <c r="B73" s="24">
        <v>94815.940000000031</v>
      </c>
      <c r="C73" s="160">
        <v>139803.4</v>
      </c>
      <c r="D73" s="309">
        <f t="shared" si="36"/>
        <v>0.11006645782010521</v>
      </c>
      <c r="E73" s="259">
        <f t="shared" si="37"/>
        <v>0.16965389614470647</v>
      </c>
      <c r="F73" s="64">
        <f t="shared" si="38"/>
        <v>0.47447148654540522</v>
      </c>
      <c r="H73" s="24">
        <v>11457.543999999998</v>
      </c>
      <c r="I73" s="160">
        <v>17777.380000000005</v>
      </c>
      <c r="J73" s="258">
        <f t="shared" si="39"/>
        <v>5.0184480639814961E-2</v>
      </c>
      <c r="K73" s="259">
        <f t="shared" si="40"/>
        <v>7.6412967183449074E-2</v>
      </c>
      <c r="L73" s="71">
        <f t="shared" si="41"/>
        <v>0.55158732098257779</v>
      </c>
      <c r="N73" s="47">
        <f t="shared" si="34"/>
        <v>1.2083985034583842</v>
      </c>
      <c r="O73" s="163">
        <f t="shared" si="35"/>
        <v>1.2715985448136458</v>
      </c>
      <c r="P73" s="64">
        <f t="shared" si="42"/>
        <v>5.2300661722425014E-2</v>
      </c>
    </row>
    <row r="74" spans="1:16" ht="20.100000000000001" customHeight="1" x14ac:dyDescent="0.25">
      <c r="A74" s="44" t="s">
        <v>177</v>
      </c>
      <c r="B74" s="24">
        <v>26433.939999999991</v>
      </c>
      <c r="C74" s="160">
        <v>21287.94</v>
      </c>
      <c r="D74" s="309">
        <f t="shared" si="36"/>
        <v>3.0685664689177685E-2</v>
      </c>
      <c r="E74" s="259">
        <f t="shared" si="37"/>
        <v>2.5833291335509313E-2</v>
      </c>
      <c r="F74" s="64">
        <f t="shared" si="38"/>
        <v>-0.19467396839063697</v>
      </c>
      <c r="H74" s="24">
        <v>6846.8189999999968</v>
      </c>
      <c r="I74" s="160">
        <v>6091.0579999999991</v>
      </c>
      <c r="J74" s="258">
        <f t="shared" si="39"/>
        <v>2.9989328912881953E-2</v>
      </c>
      <c r="K74" s="259">
        <f t="shared" si="40"/>
        <v>2.618135040520508E-2</v>
      </c>
      <c r="L74" s="71">
        <f t="shared" si="41"/>
        <v>-0.11038133182723218</v>
      </c>
      <c r="N74" s="47">
        <f t="shared" si="34"/>
        <v>2.5901621173385427</v>
      </c>
      <c r="O74" s="163">
        <f t="shared" si="35"/>
        <v>2.8612716871618389</v>
      </c>
      <c r="P74" s="64">
        <f t="shared" si="42"/>
        <v>0.10466895798084952</v>
      </c>
    </row>
    <row r="75" spans="1:16" ht="20.100000000000001" customHeight="1" x14ac:dyDescent="0.25">
      <c r="A75" s="44" t="s">
        <v>180</v>
      </c>
      <c r="B75" s="24">
        <v>11351.710000000006</v>
      </c>
      <c r="C75" s="160">
        <v>10061.500000000002</v>
      </c>
      <c r="D75" s="309">
        <f t="shared" si="36"/>
        <v>1.317755759106609E-2</v>
      </c>
      <c r="E75" s="259">
        <f t="shared" si="37"/>
        <v>1.2209808030848781E-2</v>
      </c>
      <c r="F75" s="64">
        <f t="shared" si="38"/>
        <v>-0.11365776609867623</v>
      </c>
      <c r="H75" s="24">
        <v>3803.45</v>
      </c>
      <c r="I75" s="160">
        <v>4623.2980000000007</v>
      </c>
      <c r="J75" s="258">
        <f t="shared" si="39"/>
        <v>1.6659256372002957E-2</v>
      </c>
      <c r="K75" s="259">
        <f t="shared" si="40"/>
        <v>1.9872440053219635E-2</v>
      </c>
      <c r="L75" s="71">
        <f t="shared" si="41"/>
        <v>0.21555377354770036</v>
      </c>
      <c r="N75" s="47">
        <f t="shared" si="34"/>
        <v>3.3505524718302331</v>
      </c>
      <c r="O75" s="163">
        <f t="shared" si="35"/>
        <v>4.5950385131441633</v>
      </c>
      <c r="P75" s="64">
        <f t="shared" si="42"/>
        <v>0.37142711590907634</v>
      </c>
    </row>
    <row r="76" spans="1:16" ht="20.100000000000001" customHeight="1" x14ac:dyDescent="0.25">
      <c r="A76" s="44" t="s">
        <v>181</v>
      </c>
      <c r="B76" s="24">
        <v>337.66</v>
      </c>
      <c r="C76" s="160">
        <v>1860.49</v>
      </c>
      <c r="D76" s="309">
        <f t="shared" si="36"/>
        <v>3.9197038122004295E-4</v>
      </c>
      <c r="E76" s="259">
        <f t="shared" si="37"/>
        <v>2.2577374887754157E-3</v>
      </c>
      <c r="F76" s="64">
        <f t="shared" si="38"/>
        <v>4.5099508381211866</v>
      </c>
      <c r="H76" s="24">
        <v>792.02500000000032</v>
      </c>
      <c r="I76" s="160">
        <v>4205.0129999999981</v>
      </c>
      <c r="J76" s="258">
        <f t="shared" si="39"/>
        <v>3.469099772058433E-3</v>
      </c>
      <c r="K76" s="259">
        <f t="shared" si="40"/>
        <v>1.8074514938364174E-2</v>
      </c>
      <c r="L76" s="71">
        <f t="shared" si="41"/>
        <v>4.3091922603453128</v>
      </c>
      <c r="N76" s="47">
        <f t="shared" si="34"/>
        <v>23.45628738968194</v>
      </c>
      <c r="O76" s="163">
        <f t="shared" si="35"/>
        <v>22.601642578030511</v>
      </c>
      <c r="P76" s="64">
        <f t="shared" si="42"/>
        <v>-3.6435638660676298E-2</v>
      </c>
    </row>
    <row r="77" spans="1:16" ht="20.100000000000001" customHeight="1" x14ac:dyDescent="0.25">
      <c r="A77" s="44" t="s">
        <v>182</v>
      </c>
      <c r="B77" s="24">
        <v>24571.7</v>
      </c>
      <c r="C77" s="160">
        <v>14239.970000000005</v>
      </c>
      <c r="D77" s="309">
        <f t="shared" si="36"/>
        <v>2.8523895682711985E-2</v>
      </c>
      <c r="E77" s="259">
        <f t="shared" si="37"/>
        <v>1.7280455206981637E-2</v>
      </c>
      <c r="F77" s="64">
        <f t="shared" si="38"/>
        <v>-0.42047273896392989</v>
      </c>
      <c r="H77" s="24">
        <v>7854.5150000000003</v>
      </c>
      <c r="I77" s="160">
        <v>4104.5469999999996</v>
      </c>
      <c r="J77" s="258">
        <f t="shared" si="39"/>
        <v>3.4403075908121E-2</v>
      </c>
      <c r="K77" s="259">
        <f t="shared" si="40"/>
        <v>1.7642679360733934E-2</v>
      </c>
      <c r="L77" s="71">
        <f t="shared" si="41"/>
        <v>-0.47742833262142864</v>
      </c>
      <c r="N77" s="47">
        <f t="shared" si="34"/>
        <v>3.1965696309168679</v>
      </c>
      <c r="O77" s="163">
        <f t="shared" si="35"/>
        <v>2.8824126736222047</v>
      </c>
      <c r="P77" s="64">
        <f t="shared" si="42"/>
        <v>-9.8279403725847814E-2</v>
      </c>
    </row>
    <row r="78" spans="1:16" ht="20.100000000000001" customHeight="1" x14ac:dyDescent="0.25">
      <c r="A78" s="44" t="s">
        <v>183</v>
      </c>
      <c r="B78" s="24">
        <v>51576.120000000017</v>
      </c>
      <c r="C78" s="160">
        <v>49531.820000000014</v>
      </c>
      <c r="D78" s="309">
        <f t="shared" si="36"/>
        <v>5.9871798312653809E-2</v>
      </c>
      <c r="E78" s="259">
        <f t="shared" si="37"/>
        <v>6.0107738768429793E-2</v>
      </c>
      <c r="F78" s="64">
        <f t="shared" si="38"/>
        <v>-3.9636560485744224E-2</v>
      </c>
      <c r="H78" s="24">
        <v>3134.4730000000013</v>
      </c>
      <c r="I78" s="160">
        <v>3487.5650000000005</v>
      </c>
      <c r="J78" s="258">
        <f t="shared" si="39"/>
        <v>1.3729111542973155E-2</v>
      </c>
      <c r="K78" s="259">
        <f t="shared" si="40"/>
        <v>1.4990689848287291E-2</v>
      </c>
      <c r="L78" s="71">
        <f t="shared" si="41"/>
        <v>0.11264796346945692</v>
      </c>
      <c r="N78" s="47">
        <f t="shared" si="34"/>
        <v>0.60773726290384</v>
      </c>
      <c r="O78" s="163">
        <f t="shared" si="35"/>
        <v>0.70410596662912839</v>
      </c>
      <c r="P78" s="64">
        <f t="shared" si="42"/>
        <v>0.15856968069528501</v>
      </c>
    </row>
    <row r="79" spans="1:16" ht="20.100000000000001" customHeight="1" x14ac:dyDescent="0.25">
      <c r="A79" s="44" t="s">
        <v>184</v>
      </c>
      <c r="B79" s="24">
        <v>5496.9600000000028</v>
      </c>
      <c r="C79" s="160">
        <v>4731.2600000000039</v>
      </c>
      <c r="D79" s="309">
        <f t="shared" si="36"/>
        <v>6.3811097161385064E-3</v>
      </c>
      <c r="E79" s="259">
        <f t="shared" si="37"/>
        <v>5.7414676086104104E-3</v>
      </c>
      <c r="F79" s="64">
        <f t="shared" si="38"/>
        <v>-0.13929517405984371</v>
      </c>
      <c r="H79" s="24">
        <v>3360.6829999999986</v>
      </c>
      <c r="I79" s="160">
        <v>3166.8030000000003</v>
      </c>
      <c r="J79" s="258">
        <f t="shared" si="39"/>
        <v>1.4719919988965805E-2</v>
      </c>
      <c r="K79" s="259">
        <f t="shared" si="40"/>
        <v>1.3611950338882784E-2</v>
      </c>
      <c r="L79" s="71">
        <f t="shared" si="41"/>
        <v>-5.7690653953377441E-2</v>
      </c>
      <c r="N79" s="47">
        <f t="shared" si="34"/>
        <v>6.1137119426009958</v>
      </c>
      <c r="O79" s="163">
        <f t="shared" si="35"/>
        <v>6.693360753794968</v>
      </c>
      <c r="P79" s="64">
        <f t="shared" si="42"/>
        <v>9.4811272862713319E-2</v>
      </c>
    </row>
    <row r="80" spans="1:16" ht="20.100000000000001" customHeight="1" x14ac:dyDescent="0.25">
      <c r="A80" s="44" t="s">
        <v>196</v>
      </c>
      <c r="B80" s="24">
        <v>7850.5100000000029</v>
      </c>
      <c r="C80" s="160">
        <v>6194.0299999999988</v>
      </c>
      <c r="D80" s="309">
        <f t="shared" si="36"/>
        <v>9.1132126916773082E-3</v>
      </c>
      <c r="E80" s="259">
        <f t="shared" si="37"/>
        <v>7.5165648499049094E-3</v>
      </c>
      <c r="F80" s="64">
        <f t="shared" si="38"/>
        <v>-0.21100285204400779</v>
      </c>
      <c r="H80" s="24">
        <v>2533.4150000000004</v>
      </c>
      <c r="I80" s="160">
        <v>2157.069</v>
      </c>
      <c r="J80" s="258">
        <f t="shared" si="39"/>
        <v>1.1096454529881523E-2</v>
      </c>
      <c r="K80" s="259">
        <f t="shared" si="40"/>
        <v>9.271784858591944E-3</v>
      </c>
      <c r="L80" s="71">
        <f t="shared" si="41"/>
        <v>-0.14855284270441296</v>
      </c>
      <c r="N80" s="47">
        <f t="shared" si="34"/>
        <v>3.2270705979611507</v>
      </c>
      <c r="O80" s="163">
        <f t="shared" si="35"/>
        <v>3.4824968558434497</v>
      </c>
      <c r="P80" s="64">
        <f t="shared" si="42"/>
        <v>7.9151121777030917E-2</v>
      </c>
    </row>
    <row r="81" spans="1:16" ht="20.100000000000001" customHeight="1" x14ac:dyDescent="0.25">
      <c r="A81" s="44" t="s">
        <v>197</v>
      </c>
      <c r="B81" s="24">
        <v>23478.829999999994</v>
      </c>
      <c r="C81" s="160">
        <v>9856.74</v>
      </c>
      <c r="D81" s="309">
        <f t="shared" si="36"/>
        <v>2.7255244760115434E-2</v>
      </c>
      <c r="E81" s="259">
        <f t="shared" si="37"/>
        <v>1.1961328152858757E-2</v>
      </c>
      <c r="F81" s="64">
        <f t="shared" ref="F81:F86" si="43">(C81-B81)/B81</f>
        <v>-0.58018606548963458</v>
      </c>
      <c r="H81" s="24">
        <v>5662.6690000000008</v>
      </c>
      <c r="I81" s="160">
        <v>2147.3950000000004</v>
      </c>
      <c r="J81" s="258">
        <f t="shared" si="39"/>
        <v>2.4802706653378807E-2</v>
      </c>
      <c r="K81" s="259">
        <f t="shared" si="40"/>
        <v>9.2302028569396961E-3</v>
      </c>
      <c r="L81" s="71">
        <f>(I81-H81)/H81</f>
        <v>-0.62078041291129671</v>
      </c>
      <c r="N81" s="47">
        <f t="shared" si="34"/>
        <v>2.4118190727561819</v>
      </c>
      <c r="O81" s="163">
        <f t="shared" si="35"/>
        <v>2.1786057053346246</v>
      </c>
      <c r="P81" s="64">
        <f>(O81-N81)/N81</f>
        <v>-9.6696045758957114E-2</v>
      </c>
    </row>
    <row r="82" spans="1:16" ht="20.100000000000001" customHeight="1" x14ac:dyDescent="0.25">
      <c r="A82" s="44" t="s">
        <v>198</v>
      </c>
      <c r="B82" s="24">
        <v>5318.8</v>
      </c>
      <c r="C82" s="160">
        <v>7567.6799999999994</v>
      </c>
      <c r="D82" s="309">
        <f t="shared" si="36"/>
        <v>6.1742938566403021E-3</v>
      </c>
      <c r="E82" s="259">
        <f t="shared" si="37"/>
        <v>9.1835133965008867E-3</v>
      </c>
      <c r="F82" s="64">
        <f>(C82-B82)/B82</f>
        <v>0.42281717680679837</v>
      </c>
      <c r="H82" s="24">
        <v>1605.4959999999996</v>
      </c>
      <c r="I82" s="160">
        <v>2140.8209999999995</v>
      </c>
      <c r="J82" s="258">
        <f t="shared" si="39"/>
        <v>7.032133843806348E-3</v>
      </c>
      <c r="K82" s="259">
        <f t="shared" si="40"/>
        <v>9.2019456645826628E-3</v>
      </c>
      <c r="L82" s="71">
        <f>(I82-H82)/H82</f>
        <v>0.33343278338905852</v>
      </c>
      <c r="N82" s="47">
        <f t="shared" si="34"/>
        <v>3.0185304956005106</v>
      </c>
      <c r="O82" s="163">
        <f t="shared" si="35"/>
        <v>2.8289000063427623</v>
      </c>
      <c r="P82" s="64">
        <f>(O82-N82)/N82</f>
        <v>-6.2822121404482595E-2</v>
      </c>
    </row>
    <row r="83" spans="1:16" ht="20.100000000000001" customHeight="1" x14ac:dyDescent="0.25">
      <c r="A83" s="44" t="s">
        <v>199</v>
      </c>
      <c r="B83" s="24">
        <v>15804.44</v>
      </c>
      <c r="C83" s="160">
        <v>17072.170000000002</v>
      </c>
      <c r="D83" s="309">
        <f t="shared" si="36"/>
        <v>1.8346479807407733E-2</v>
      </c>
      <c r="E83" s="259">
        <f t="shared" si="37"/>
        <v>2.0717379950307174E-2</v>
      </c>
      <c r="F83" s="64">
        <f>(C83-B83)/B83</f>
        <v>8.0213534930690444E-2</v>
      </c>
      <c r="H83" s="24">
        <v>1683.2879999999996</v>
      </c>
      <c r="I83" s="160">
        <v>1970.5489999999993</v>
      </c>
      <c r="J83" s="258">
        <f t="shared" si="39"/>
        <v>7.3728657771013435E-3</v>
      </c>
      <c r="K83" s="259">
        <f t="shared" si="40"/>
        <v>8.4700611715774927E-3</v>
      </c>
      <c r="L83" s="71">
        <f>(I83-H83)/H83</f>
        <v>0.17065469485910897</v>
      </c>
      <c r="N83" s="47">
        <f t="shared" si="34"/>
        <v>1.0650728529451214</v>
      </c>
      <c r="O83" s="163">
        <f t="shared" si="35"/>
        <v>1.1542463553256552</v>
      </c>
      <c r="P83" s="64">
        <f>(O83-N83)/N83</f>
        <v>8.3725260796904857E-2</v>
      </c>
    </row>
    <row r="84" spans="1:16" ht="20.100000000000001" customHeight="1" x14ac:dyDescent="0.25">
      <c r="A84" s="44" t="s">
        <v>200</v>
      </c>
      <c r="B84" s="24">
        <v>7129.9900000000016</v>
      </c>
      <c r="C84" s="160">
        <v>7577.03</v>
      </c>
      <c r="D84" s="309">
        <f t="shared" si="36"/>
        <v>8.2768018077210639E-3</v>
      </c>
      <c r="E84" s="259">
        <f t="shared" si="37"/>
        <v>9.1948597867099451E-3</v>
      </c>
      <c r="F84" s="64">
        <f t="shared" si="43"/>
        <v>6.2698545159249594E-2</v>
      </c>
      <c r="H84" s="24">
        <v>1369.0329999999997</v>
      </c>
      <c r="I84" s="160">
        <v>1797.8189999999991</v>
      </c>
      <c r="J84" s="258">
        <f t="shared" si="39"/>
        <v>5.996416865932855E-3</v>
      </c>
      <c r="K84" s="259">
        <f t="shared" si="40"/>
        <v>7.7276113942988849E-3</v>
      </c>
      <c r="L84" s="71">
        <f t="shared" si="41"/>
        <v>0.31320355316489779</v>
      </c>
      <c r="N84" s="47">
        <f t="shared" si="34"/>
        <v>1.9201050772862225</v>
      </c>
      <c r="O84" s="163">
        <f t="shared" si="35"/>
        <v>2.3727225575192379</v>
      </c>
      <c r="P84" s="64">
        <f t="shared" si="42"/>
        <v>0.2357253702348007</v>
      </c>
    </row>
    <row r="85" spans="1:16" ht="20.100000000000001" customHeight="1" x14ac:dyDescent="0.25">
      <c r="A85" s="44" t="s">
        <v>201</v>
      </c>
      <c r="B85" s="24">
        <v>891.67000000000007</v>
      </c>
      <c r="C85" s="160">
        <v>7030.2100000000019</v>
      </c>
      <c r="D85" s="309">
        <f t="shared" si="36"/>
        <v>1.0350892312458559E-3</v>
      </c>
      <c r="E85" s="259">
        <f t="shared" si="37"/>
        <v>8.5312840547188216E-3</v>
      </c>
      <c r="F85" s="64">
        <f t="shared" si="43"/>
        <v>6.8843181894647136</v>
      </c>
      <c r="H85" s="24">
        <v>191.23600000000002</v>
      </c>
      <c r="I85" s="160">
        <v>1573.249</v>
      </c>
      <c r="J85" s="258">
        <f t="shared" si="39"/>
        <v>8.3762098924827669E-4</v>
      </c>
      <c r="K85" s="259">
        <f t="shared" si="40"/>
        <v>6.7623364189995398E-3</v>
      </c>
      <c r="L85" s="71">
        <f t="shared" si="41"/>
        <v>7.2267407810244926</v>
      </c>
      <c r="N85" s="47">
        <f t="shared" si="34"/>
        <v>2.1446947861877153</v>
      </c>
      <c r="O85" s="163">
        <f t="shared" si="35"/>
        <v>2.2378406903918937</v>
      </c>
      <c r="P85" s="64">
        <f t="shared" si="42"/>
        <v>4.3430843775094541E-2</v>
      </c>
    </row>
    <row r="86" spans="1:16" ht="20.100000000000001" customHeight="1" x14ac:dyDescent="0.25">
      <c r="A86" s="44" t="s">
        <v>202</v>
      </c>
      <c r="B86" s="24">
        <v>928.5799999999997</v>
      </c>
      <c r="C86" s="160">
        <v>2330.89</v>
      </c>
      <c r="D86" s="309">
        <f t="shared" si="36"/>
        <v>1.0779359610060633E-3</v>
      </c>
      <c r="E86" s="259">
        <f t="shared" si="37"/>
        <v>2.8285762004696229E-3</v>
      </c>
      <c r="F86" s="64">
        <f t="shared" si="43"/>
        <v>1.5101660600056006</v>
      </c>
      <c r="H86" s="24">
        <v>334.75299999999987</v>
      </c>
      <c r="I86" s="160">
        <v>1443.471</v>
      </c>
      <c r="J86" s="258">
        <f t="shared" si="39"/>
        <v>1.4662309346243814E-3</v>
      </c>
      <c r="K86" s="259">
        <f t="shared" si="40"/>
        <v>6.2045083219946012E-3</v>
      </c>
      <c r="L86" s="71">
        <f t="shared" si="41"/>
        <v>3.3120479876207249</v>
      </c>
      <c r="N86" s="47">
        <f t="shared" si="34"/>
        <v>3.6049990307781772</v>
      </c>
      <c r="O86" s="163">
        <f t="shared" si="35"/>
        <v>6.1927890205028984</v>
      </c>
      <c r="P86" s="64">
        <f t="shared" si="42"/>
        <v>0.71783375463657739</v>
      </c>
    </row>
    <row r="87" spans="1:16" ht="20.100000000000001" customHeight="1" x14ac:dyDescent="0.25">
      <c r="A87" s="44" t="s">
        <v>203</v>
      </c>
      <c r="B87" s="24">
        <v>1254.9899999999993</v>
      </c>
      <c r="C87" s="160">
        <v>1293.01</v>
      </c>
      <c r="D87" s="309">
        <f t="shared" si="36"/>
        <v>1.4568468540168849E-3</v>
      </c>
      <c r="E87" s="259">
        <f t="shared" si="37"/>
        <v>1.5690904817341131E-3</v>
      </c>
      <c r="F87" s="64">
        <f t="shared" ref="F87:F88" si="44">(C87-B87)/B87</f>
        <v>3.0295062112049246E-2</v>
      </c>
      <c r="H87" s="24">
        <v>963.70499999999993</v>
      </c>
      <c r="I87" s="160">
        <v>1381.8200000000006</v>
      </c>
      <c r="J87" s="258">
        <f t="shared" si="39"/>
        <v>4.2210647338550809E-3</v>
      </c>
      <c r="K87" s="259">
        <f t="shared" si="40"/>
        <v>5.939512251717273E-3</v>
      </c>
      <c r="L87" s="71">
        <f t="shared" ref="L87:L88" si="45">(I87-H87)/H87</f>
        <v>0.43386202209182345</v>
      </c>
      <c r="N87" s="47">
        <f t="shared" si="34"/>
        <v>7.6789854899242265</v>
      </c>
      <c r="O87" s="163">
        <f t="shared" si="35"/>
        <v>10.686846969474333</v>
      </c>
      <c r="P87" s="64">
        <f t="shared" ref="P87:P88" si="46">(O87-N87)/N87</f>
        <v>0.39170037285482445</v>
      </c>
    </row>
    <row r="88" spans="1:16" ht="20.100000000000001" customHeight="1" x14ac:dyDescent="0.25">
      <c r="A88" s="44" t="s">
        <v>204</v>
      </c>
      <c r="B88" s="24">
        <v>27591.420000000009</v>
      </c>
      <c r="C88" s="160">
        <v>23584.489999999998</v>
      </c>
      <c r="D88" s="309">
        <f t="shared" si="36"/>
        <v>3.2029317703614051E-2</v>
      </c>
      <c r="E88" s="259">
        <f t="shared" si="37"/>
        <v>2.8620195339211122E-2</v>
      </c>
      <c r="F88" s="64">
        <f t="shared" si="44"/>
        <v>-0.14522376883828414</v>
      </c>
      <c r="H88" s="24">
        <v>1151.2889999999995</v>
      </c>
      <c r="I88" s="160">
        <v>1248.2879999999993</v>
      </c>
      <c r="J88" s="258">
        <f t="shared" si="39"/>
        <v>5.0426898235199366E-3</v>
      </c>
      <c r="K88" s="259">
        <f t="shared" si="40"/>
        <v>5.3655482404883726E-3</v>
      </c>
      <c r="L88" s="71">
        <f t="shared" si="45"/>
        <v>8.4252520435789652E-2</v>
      </c>
      <c r="N88" s="47">
        <f t="shared" si="34"/>
        <v>0.41726341014706714</v>
      </c>
      <c r="O88" s="163">
        <f t="shared" si="35"/>
        <v>0.52928344009134798</v>
      </c>
      <c r="P88" s="64">
        <f t="shared" si="46"/>
        <v>0.26846358252404318</v>
      </c>
    </row>
    <row r="89" spans="1:16" ht="20.100000000000001" customHeight="1" x14ac:dyDescent="0.25">
      <c r="A89" s="44" t="s">
        <v>205</v>
      </c>
      <c r="B89" s="24">
        <v>3087.7200000000003</v>
      </c>
      <c r="C89" s="160">
        <v>4574.41</v>
      </c>
      <c r="D89" s="309">
        <f t="shared" si="36"/>
        <v>3.5843593718555677E-3</v>
      </c>
      <c r="E89" s="259">
        <f t="shared" si="37"/>
        <v>5.551127362162199E-3</v>
      </c>
      <c r="F89" s="64">
        <f t="shared" ref="F89:F94" si="47">(C89-B89)/B89</f>
        <v>0.48148472011710891</v>
      </c>
      <c r="H89" s="24">
        <v>800.08600000000001</v>
      </c>
      <c r="I89" s="160">
        <v>1070.568</v>
      </c>
      <c r="J89" s="258">
        <f t="shared" si="39"/>
        <v>3.5044072601586344E-3</v>
      </c>
      <c r="K89" s="259">
        <f t="shared" si="40"/>
        <v>4.6016498185700409E-3</v>
      </c>
      <c r="L89" s="71">
        <f t="shared" ref="L89:L94" si="48">(I89-H89)/H89</f>
        <v>0.33806615788802702</v>
      </c>
      <c r="N89" s="47">
        <f t="shared" si="34"/>
        <v>2.5911870247302216</v>
      </c>
      <c r="O89" s="163">
        <f t="shared" si="35"/>
        <v>2.3403411587505274</v>
      </c>
      <c r="P89" s="64">
        <f t="shared" ref="P89:P92" si="49">(O89-N89)/N89</f>
        <v>-9.6807317876180965E-2</v>
      </c>
    </row>
    <row r="90" spans="1:16" ht="20.100000000000001" customHeight="1" x14ac:dyDescent="0.25">
      <c r="A90" s="44" t="s">
        <v>206</v>
      </c>
      <c r="B90" s="24">
        <v>2007.68</v>
      </c>
      <c r="C90" s="160">
        <v>2603.75</v>
      </c>
      <c r="D90" s="309">
        <f t="shared" si="36"/>
        <v>2.3306020700345192E-3</v>
      </c>
      <c r="E90" s="259">
        <f t="shared" si="37"/>
        <v>3.1596966317470067E-3</v>
      </c>
      <c r="F90" s="64">
        <f t="shared" si="47"/>
        <v>0.29689492349378382</v>
      </c>
      <c r="H90" s="24">
        <v>812.88299999999981</v>
      </c>
      <c r="I90" s="160">
        <v>1052.703</v>
      </c>
      <c r="J90" s="258">
        <f t="shared" si="39"/>
        <v>3.5604586092739163E-3</v>
      </c>
      <c r="K90" s="259">
        <f t="shared" si="40"/>
        <v>4.5248602320993514E-3</v>
      </c>
      <c r="L90" s="71">
        <f t="shared" si="48"/>
        <v>0.29502400714493993</v>
      </c>
      <c r="N90" s="47">
        <f t="shared" si="34"/>
        <v>4.0488673493783862</v>
      </c>
      <c r="O90" s="163">
        <f t="shared" si="35"/>
        <v>4.0430264042246762</v>
      </c>
      <c r="P90" s="64">
        <f t="shared" si="49"/>
        <v>-1.4426121306757007E-3</v>
      </c>
    </row>
    <row r="91" spans="1:16" ht="20.100000000000001" customHeight="1" x14ac:dyDescent="0.25">
      <c r="A91" s="44" t="s">
        <v>207</v>
      </c>
      <c r="B91" s="24">
        <v>1612.5000000000005</v>
      </c>
      <c r="C91" s="160">
        <v>2726.0900000000006</v>
      </c>
      <c r="D91" s="309">
        <f t="shared" si="36"/>
        <v>1.8718599766549765E-3</v>
      </c>
      <c r="E91" s="259">
        <f t="shared" si="37"/>
        <v>3.3081583834236004E-3</v>
      </c>
      <c r="F91" s="64">
        <f t="shared" si="47"/>
        <v>0.69059844961240302</v>
      </c>
      <c r="H91" s="24">
        <v>585.60700000000008</v>
      </c>
      <c r="I91" s="160">
        <v>1016.03</v>
      </c>
      <c r="J91" s="258">
        <f t="shared" si="39"/>
        <v>2.5649810425375742E-3</v>
      </c>
      <c r="K91" s="259">
        <f t="shared" si="40"/>
        <v>4.3672277381368758E-3</v>
      </c>
      <c r="L91" s="71">
        <f t="shared" si="48"/>
        <v>0.7350031676533918</v>
      </c>
      <c r="N91" s="47">
        <f t="shared" si="34"/>
        <v>3.6316713178294568</v>
      </c>
      <c r="O91" s="163">
        <f t="shared" si="35"/>
        <v>3.7270596348616509</v>
      </c>
      <c r="P91" s="64">
        <f t="shared" si="49"/>
        <v>2.6265680091667788E-2</v>
      </c>
    </row>
    <row r="92" spans="1:16" ht="20.100000000000001" customHeight="1" x14ac:dyDescent="0.25">
      <c r="A92" s="44" t="s">
        <v>208</v>
      </c>
      <c r="B92" s="24">
        <v>5980.24</v>
      </c>
      <c r="C92" s="160">
        <v>3389.9000000000005</v>
      </c>
      <c r="D92" s="309">
        <f t="shared" si="36"/>
        <v>6.9421221127386997E-3</v>
      </c>
      <c r="E92" s="259">
        <f t="shared" si="37"/>
        <v>4.1137035475599347E-3</v>
      </c>
      <c r="F92" s="64">
        <f t="shared" si="47"/>
        <v>-0.43314984014019492</v>
      </c>
      <c r="H92" s="24">
        <v>1491.277</v>
      </c>
      <c r="I92" s="160">
        <v>809.01900000000001</v>
      </c>
      <c r="J92" s="258">
        <f t="shared" si="39"/>
        <v>6.5318502582317247E-3</v>
      </c>
      <c r="K92" s="259">
        <f t="shared" si="40"/>
        <v>3.4774270616810105E-3</v>
      </c>
      <c r="L92" s="71">
        <f t="shared" si="48"/>
        <v>-0.45749917687994923</v>
      </c>
      <c r="N92" s="47">
        <f t="shared" si="34"/>
        <v>2.4936741669230669</v>
      </c>
      <c r="O92" s="163">
        <f t="shared" si="35"/>
        <v>2.3865571255789253</v>
      </c>
      <c r="P92" s="64">
        <f t="shared" si="49"/>
        <v>-4.2955508287721808E-2</v>
      </c>
    </row>
    <row r="93" spans="1:16" ht="20.100000000000001" customHeight="1" x14ac:dyDescent="0.25">
      <c r="A93" s="44" t="s">
        <v>209</v>
      </c>
      <c r="B93" s="24">
        <v>406.90999999999997</v>
      </c>
      <c r="C93" s="160">
        <v>274.93000000000006</v>
      </c>
      <c r="D93" s="309">
        <f t="shared" si="36"/>
        <v>4.7235878641902401E-4</v>
      </c>
      <c r="E93" s="259">
        <f t="shared" si="37"/>
        <v>3.3363241285307914E-4</v>
      </c>
      <c r="F93" s="64">
        <f t="shared" si="47"/>
        <v>-0.32434690717849135</v>
      </c>
      <c r="H93" s="24">
        <v>515.05599999999993</v>
      </c>
      <c r="I93" s="160">
        <v>690.32499999999993</v>
      </c>
      <c r="J93" s="258">
        <f t="shared" si="39"/>
        <v>2.2559649660014863E-3</v>
      </c>
      <c r="K93" s="259">
        <f t="shared" si="40"/>
        <v>2.967241605394859E-3</v>
      </c>
      <c r="L93" s="71">
        <f t="shared" si="48"/>
        <v>0.34029115280668515</v>
      </c>
      <c r="N93" s="47">
        <f t="shared" ref="N93:N94" si="50">(H93/B93)*10</f>
        <v>12.657737583249366</v>
      </c>
      <c r="O93" s="163">
        <f t="shared" ref="O93:O94" si="51">(I93/C93)*10</f>
        <v>25.109118684756112</v>
      </c>
      <c r="P93" s="64">
        <f t="shared" ref="P93:P94" si="52">(O93-N93)/N93</f>
        <v>0.98369720652008918</v>
      </c>
    </row>
    <row r="94" spans="1:16" ht="20.100000000000001" customHeight="1" x14ac:dyDescent="0.25">
      <c r="A94" s="44" t="s">
        <v>210</v>
      </c>
      <c r="B94" s="24">
        <v>1728.3999999999996</v>
      </c>
      <c r="C94" s="160">
        <v>2241.8999999999996</v>
      </c>
      <c r="D94" s="309">
        <f t="shared" si="36"/>
        <v>2.0064017262948586E-3</v>
      </c>
      <c r="E94" s="259">
        <f t="shared" si="37"/>
        <v>2.7205852630681183E-3</v>
      </c>
      <c r="F94" s="64">
        <f t="shared" si="47"/>
        <v>0.29709557972691514</v>
      </c>
      <c r="H94" s="24">
        <v>373.62599999999998</v>
      </c>
      <c r="I94" s="160">
        <v>622.84999999999991</v>
      </c>
      <c r="J94" s="258">
        <f t="shared" si="39"/>
        <v>1.6364961603927951E-3</v>
      </c>
      <c r="K94" s="259">
        <f t="shared" si="40"/>
        <v>2.6772120869448272E-3</v>
      </c>
      <c r="L94" s="71">
        <f t="shared" si="48"/>
        <v>0.66704137292372567</v>
      </c>
      <c r="N94" s="47">
        <f t="shared" si="50"/>
        <v>2.1616871094654018</v>
      </c>
      <c r="O94" s="163">
        <f t="shared" si="51"/>
        <v>2.7782238280030329</v>
      </c>
      <c r="P94" s="64">
        <f t="shared" si="52"/>
        <v>0.28521089654372062</v>
      </c>
    </row>
    <row r="95" spans="1:16" ht="20.100000000000001" customHeight="1" thickBot="1" x14ac:dyDescent="0.3">
      <c r="A95" s="13" t="s">
        <v>17</v>
      </c>
      <c r="B95" s="24">
        <f>B96-SUM(B68:B94)</f>
        <v>32858.859999999753</v>
      </c>
      <c r="C95" s="160">
        <f>C96-SUM(C68:C94)</f>
        <v>32617.530000000144</v>
      </c>
      <c r="D95" s="309">
        <f t="shared" si="36"/>
        <v>3.8143990643416226E-2</v>
      </c>
      <c r="E95" s="259">
        <f t="shared" si="37"/>
        <v>3.9581948987770482E-2</v>
      </c>
      <c r="F95" s="64">
        <f t="shared" si="38"/>
        <v>-7.3444422600056928E-3</v>
      </c>
      <c r="H95" s="24">
        <f>H96-SUM(H68:H94)</f>
        <v>8581.4019999999728</v>
      </c>
      <c r="I95" s="160">
        <f>I96-SUM(I68:I94)</f>
        <v>8795.8209999999672</v>
      </c>
      <c r="J95" s="258">
        <f t="shared" si="39"/>
        <v>3.7586868750533978E-2</v>
      </c>
      <c r="K95" s="259">
        <f t="shared" si="40"/>
        <v>3.7807302393518587E-2</v>
      </c>
      <c r="L95" s="71">
        <f t="shared" si="41"/>
        <v>2.4986476568746585E-2</v>
      </c>
      <c r="N95" s="47">
        <f t="shared" si="34"/>
        <v>2.6115945592756526</v>
      </c>
      <c r="O95" s="163">
        <f t="shared" si="35"/>
        <v>2.6966545290216422</v>
      </c>
      <c r="P95" s="64">
        <f t="shared" si="42"/>
        <v>3.2570128255123031E-2</v>
      </c>
    </row>
    <row r="96" spans="1:16" s="2" customFormat="1" ht="26.25" customHeight="1" thickBot="1" x14ac:dyDescent="0.3">
      <c r="A96" s="17" t="s">
        <v>18</v>
      </c>
      <c r="B96" s="22">
        <v>861442.63999999955</v>
      </c>
      <c r="C96" s="165">
        <v>824050.63000000035</v>
      </c>
      <c r="D96" s="305">
        <f>SUM(D68:D95)</f>
        <v>1.0000000000000002</v>
      </c>
      <c r="E96" s="306">
        <f>SUM(E68:E95)</f>
        <v>0.99999999999999978</v>
      </c>
      <c r="F96" s="69">
        <f t="shared" si="38"/>
        <v>-4.3406267885693718E-2</v>
      </c>
      <c r="H96" s="22">
        <v>228308.50999999995</v>
      </c>
      <c r="I96" s="165">
        <v>232648.73300000001</v>
      </c>
      <c r="J96" s="317">
        <f t="shared" si="39"/>
        <v>1</v>
      </c>
      <c r="K96" s="306">
        <f t="shared" si="40"/>
        <v>1</v>
      </c>
      <c r="L96" s="72">
        <f t="shared" si="41"/>
        <v>1.9010342628052092E-2</v>
      </c>
      <c r="N96" s="43">
        <f t="shared" si="34"/>
        <v>2.6503042616975643</v>
      </c>
      <c r="O96" s="170">
        <f t="shared" si="35"/>
        <v>2.8232334826320065</v>
      </c>
      <c r="P96" s="69">
        <f t="shared" si="42"/>
        <v>6.5248818195567521E-2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N66:O66"/>
    <mergeCell ref="N4:O4"/>
    <mergeCell ref="N5:O5"/>
    <mergeCell ref="N36:O36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H4:I4"/>
    <mergeCell ref="J4:K4"/>
    <mergeCell ref="H5:I5"/>
    <mergeCell ref="J5:K5"/>
    <mergeCell ref="A4:A6"/>
    <mergeCell ref="B4:C4"/>
    <mergeCell ref="D5:E5"/>
    <mergeCell ref="D4:E4"/>
    <mergeCell ref="B5:C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topLeftCell="A70" zoomScaleNormal="100" workbookViewId="0">
      <selection activeCell="A7" sqref="A7:P11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40" customWidth="1"/>
    <col min="16" max="16" width="10.85546875" customWidth="1"/>
    <col min="17" max="17" width="1.85546875" customWidth="1"/>
  </cols>
  <sheetData>
    <row r="1" spans="1:17" ht="15.75" x14ac:dyDescent="0.25">
      <c r="A1" s="5" t="s">
        <v>162</v>
      </c>
    </row>
    <row r="3" spans="1:17" ht="8.25" customHeight="1" thickBot="1" x14ac:dyDescent="0.3"/>
    <row r="4" spans="1:17" x14ac:dyDescent="0.25">
      <c r="A4" s="467" t="s">
        <v>3</v>
      </c>
      <c r="B4" s="454" t="s">
        <v>1</v>
      </c>
      <c r="C4" s="450"/>
      <c r="D4" s="454" t="s">
        <v>104</v>
      </c>
      <c r="E4" s="450"/>
      <c r="F4" s="148" t="s">
        <v>0</v>
      </c>
      <c r="H4" s="465" t="s">
        <v>19</v>
      </c>
      <c r="I4" s="466"/>
      <c r="J4" s="454" t="s">
        <v>104</v>
      </c>
      <c r="K4" s="455"/>
      <c r="L4" s="148" t="s">
        <v>0</v>
      </c>
      <c r="N4" s="462" t="s">
        <v>22</v>
      </c>
      <c r="O4" s="450"/>
      <c r="P4" s="148" t="s">
        <v>0</v>
      </c>
    </row>
    <row r="5" spans="1:17" x14ac:dyDescent="0.25">
      <c r="A5" s="468"/>
      <c r="B5" s="457" t="s">
        <v>63</v>
      </c>
      <c r="C5" s="459"/>
      <c r="D5" s="457" t="str">
        <f>B5</f>
        <v>jun</v>
      </c>
      <c r="E5" s="459"/>
      <c r="F5" s="149" t="s">
        <v>133</v>
      </c>
      <c r="H5" s="460" t="str">
        <f>B5</f>
        <v>jun</v>
      </c>
      <c r="I5" s="459"/>
      <c r="J5" s="457" t="str">
        <f>B5</f>
        <v>jun</v>
      </c>
      <c r="K5" s="458"/>
      <c r="L5" s="149" t="str">
        <f>F5</f>
        <v>2022 /2021</v>
      </c>
      <c r="N5" s="460" t="str">
        <f>B5</f>
        <v>jun</v>
      </c>
      <c r="O5" s="458"/>
      <c r="P5" s="149" t="str">
        <f>L5</f>
        <v>2022 /2021</v>
      </c>
    </row>
    <row r="6" spans="1:17" ht="19.5" customHeight="1" thickBot="1" x14ac:dyDescent="0.3">
      <c r="A6" s="469"/>
      <c r="B6" s="117">
        <v>2021</v>
      </c>
      <c r="C6" s="152">
        <v>2022</v>
      </c>
      <c r="D6" s="117">
        <f>B6</f>
        <v>2021</v>
      </c>
      <c r="E6" s="152">
        <f>C6</f>
        <v>2022</v>
      </c>
      <c r="F6" s="150" t="s">
        <v>1</v>
      </c>
      <c r="H6" s="30">
        <f>B6</f>
        <v>2021</v>
      </c>
      <c r="I6" s="152">
        <f>C6</f>
        <v>2022</v>
      </c>
      <c r="J6" s="117">
        <f>B6</f>
        <v>2021</v>
      </c>
      <c r="K6" s="152">
        <f>C6</f>
        <v>2022</v>
      </c>
      <c r="L6" s="365">
        <v>1000</v>
      </c>
      <c r="N6" s="30">
        <f>B6</f>
        <v>2021</v>
      </c>
      <c r="O6" s="152">
        <f>C6</f>
        <v>2022</v>
      </c>
      <c r="P6" s="150"/>
    </row>
    <row r="7" spans="1:17" s="12" customFormat="1" ht="20.100000000000001" customHeight="1" x14ac:dyDescent="0.25">
      <c r="A7" s="368" t="s">
        <v>163</v>
      </c>
      <c r="B7" s="268">
        <v>38871.270000000011</v>
      </c>
      <c r="C7" s="369">
        <v>35449.700000000004</v>
      </c>
      <c r="D7" s="258">
        <f>B7/$B$33</f>
        <v>0.13872706675073537</v>
      </c>
      <c r="E7" s="308">
        <f>C7/$C$33</f>
        <v>0.13945731722213306</v>
      </c>
      <c r="F7" s="370">
        <f>(C7-B7)/B7</f>
        <v>-8.802310806927599E-2</v>
      </c>
      <c r="H7" s="268">
        <v>10470.190999999999</v>
      </c>
      <c r="I7" s="369">
        <v>9148.0859999999993</v>
      </c>
      <c r="J7" s="258">
        <f t="shared" ref="J7:J32" si="0">H7/$H$33</f>
        <v>0.13985072389661721</v>
      </c>
      <c r="K7" s="308">
        <f>I7/$I$33</f>
        <v>0.12977359076362319</v>
      </c>
      <c r="L7" s="370">
        <f>(I7-H7)/H7</f>
        <v>-0.12627324563611109</v>
      </c>
      <c r="N7" s="371">
        <f t="shared" ref="N7:O33" si="1">(H7/B7)*10</f>
        <v>2.6935551629776944</v>
      </c>
      <c r="O7" s="372">
        <f t="shared" si="1"/>
        <v>2.5805820641641528</v>
      </c>
      <c r="P7" s="370">
        <f>(O7-N7)/N7</f>
        <v>-4.194200303239793E-2</v>
      </c>
      <c r="Q7" s="373"/>
    </row>
    <row r="8" spans="1:17" s="12" customFormat="1" ht="20.100000000000001" customHeight="1" x14ac:dyDescent="0.25">
      <c r="A8" s="368" t="s">
        <v>164</v>
      </c>
      <c r="B8" s="268">
        <v>22222.5</v>
      </c>
      <c r="C8" s="269">
        <v>21029</v>
      </c>
      <c r="D8" s="258">
        <f t="shared" ref="D8:D32" si="2">B8/$B$33</f>
        <v>7.9309532229541665E-2</v>
      </c>
      <c r="E8" s="259">
        <f t="shared" ref="E8:E32" si="3">C8/$C$33</f>
        <v>8.2727016698709327E-2</v>
      </c>
      <c r="F8" s="370">
        <f t="shared" ref="F8:F33" si="4">(C8-B8)/B8</f>
        <v>-5.3706828664641694E-2</v>
      </c>
      <c r="H8" s="268">
        <v>8981.1760000000013</v>
      </c>
      <c r="I8" s="269">
        <v>8704.43</v>
      </c>
      <c r="J8" s="258">
        <f t="shared" si="0"/>
        <v>0.11996189611468648</v>
      </c>
      <c r="K8" s="259">
        <f t="shared" ref="K8:K32" si="5">I8/$I$33</f>
        <v>0.12347994287008283</v>
      </c>
      <c r="L8" s="370">
        <f t="shared" ref="L8:L33" si="6">(I8-H8)/H8</f>
        <v>-3.0814004758397004E-2</v>
      </c>
      <c r="N8" s="371">
        <f t="shared" si="1"/>
        <v>4.041478681516482</v>
      </c>
      <c r="O8" s="286">
        <f t="shared" si="1"/>
        <v>4.1392505587521997</v>
      </c>
      <c r="P8" s="370">
        <f t="shared" ref="P8:P33" si="7">(O8-N8)/N8</f>
        <v>2.4192105152718704E-2</v>
      </c>
      <c r="Q8" s="373"/>
    </row>
    <row r="9" spans="1:17" s="12" customFormat="1" ht="20.100000000000001" customHeight="1" x14ac:dyDescent="0.25">
      <c r="A9" s="368" t="s">
        <v>215</v>
      </c>
      <c r="B9" s="268">
        <v>21628.19</v>
      </c>
      <c r="C9" s="269">
        <v>16898.260000000002</v>
      </c>
      <c r="D9" s="258">
        <f t="shared" si="2"/>
        <v>7.7188508577867063E-2</v>
      </c>
      <c r="E9" s="259">
        <f t="shared" si="3"/>
        <v>6.647689558224984E-2</v>
      </c>
      <c r="F9" s="370">
        <f t="shared" si="4"/>
        <v>-0.21869282635301415</v>
      </c>
      <c r="H9" s="268">
        <v>6306.5600000000013</v>
      </c>
      <c r="I9" s="269">
        <v>5169.2970000000005</v>
      </c>
      <c r="J9" s="258">
        <f t="shared" si="0"/>
        <v>8.4236952439306081E-2</v>
      </c>
      <c r="K9" s="259">
        <f t="shared" si="5"/>
        <v>7.3330993326213276E-2</v>
      </c>
      <c r="L9" s="370">
        <f t="shared" si="6"/>
        <v>-0.18033016414653957</v>
      </c>
      <c r="N9" s="371">
        <f t="shared" si="1"/>
        <v>2.9158981865796454</v>
      </c>
      <c r="O9" s="286">
        <f t="shared" si="1"/>
        <v>3.0590705788643326</v>
      </c>
      <c r="P9" s="370">
        <f t="shared" si="7"/>
        <v>4.9100614329963543E-2</v>
      </c>
      <c r="Q9" s="373"/>
    </row>
    <row r="10" spans="1:17" s="12" customFormat="1" ht="20.100000000000001" customHeight="1" x14ac:dyDescent="0.25">
      <c r="A10" s="368" t="s">
        <v>165</v>
      </c>
      <c r="B10" s="268">
        <v>21837.27</v>
      </c>
      <c r="C10" s="269">
        <v>14023.070000000002</v>
      </c>
      <c r="D10" s="258">
        <f t="shared" si="2"/>
        <v>7.7934690915522714E-2</v>
      </c>
      <c r="E10" s="259">
        <f t="shared" si="3"/>
        <v>5.5166044322467536E-2</v>
      </c>
      <c r="F10" s="370">
        <f t="shared" si="4"/>
        <v>-0.35783777001429201</v>
      </c>
      <c r="H10" s="268">
        <v>5573.5960000000014</v>
      </c>
      <c r="I10" s="269">
        <v>4464.418999999999</v>
      </c>
      <c r="J10" s="258">
        <f t="shared" si="0"/>
        <v>7.4446725499782221E-2</v>
      </c>
      <c r="K10" s="259">
        <f t="shared" si="5"/>
        <v>6.3331683185241558E-2</v>
      </c>
      <c r="L10" s="370">
        <f t="shared" si="6"/>
        <v>-0.19900563298811075</v>
      </c>
      <c r="N10" s="371">
        <f t="shared" si="1"/>
        <v>2.5523318619955706</v>
      </c>
      <c r="O10" s="286">
        <f t="shared" si="1"/>
        <v>3.1836245558212277</v>
      </c>
      <c r="P10" s="370">
        <f t="shared" si="7"/>
        <v>0.2473395811985333</v>
      </c>
      <c r="Q10" s="373"/>
    </row>
    <row r="11" spans="1:17" s="12" customFormat="1" ht="20.100000000000001" customHeight="1" x14ac:dyDescent="0.25">
      <c r="A11" s="368" t="s">
        <v>167</v>
      </c>
      <c r="B11" s="268">
        <v>19627.080000000002</v>
      </c>
      <c r="C11" s="269">
        <v>19792.8</v>
      </c>
      <c r="D11" s="258">
        <f t="shared" si="2"/>
        <v>7.00467784377002E-2</v>
      </c>
      <c r="E11" s="259">
        <f t="shared" si="3"/>
        <v>7.7863868758106136E-2</v>
      </c>
      <c r="F11" s="370">
        <f t="shared" si="4"/>
        <v>8.4434363135014231E-3</v>
      </c>
      <c r="H11" s="268">
        <v>4927.3189999999995</v>
      </c>
      <c r="I11" s="269">
        <v>4140.9690000000001</v>
      </c>
      <c r="J11" s="258">
        <f t="shared" si="0"/>
        <v>6.581437998786803E-2</v>
      </c>
      <c r="K11" s="259">
        <f t="shared" si="5"/>
        <v>5.8743262401648823E-2</v>
      </c>
      <c r="L11" s="370">
        <f t="shared" si="6"/>
        <v>-0.15958982968222668</v>
      </c>
      <c r="N11" s="371">
        <f t="shared" si="1"/>
        <v>2.5104697183687024</v>
      </c>
      <c r="O11" s="286">
        <f t="shared" si="1"/>
        <v>2.0921592700375897</v>
      </c>
      <c r="P11" s="370">
        <f t="shared" si="7"/>
        <v>-0.16662636687883645</v>
      </c>
      <c r="Q11" s="373"/>
    </row>
    <row r="12" spans="1:17" s="12" customFormat="1" ht="20.100000000000001" customHeight="1" x14ac:dyDescent="0.25">
      <c r="A12" s="368" t="s">
        <v>166</v>
      </c>
      <c r="B12" s="268">
        <v>9804.4100000000017</v>
      </c>
      <c r="C12" s="269">
        <v>8674.4700000000012</v>
      </c>
      <c r="D12" s="258">
        <f t="shared" si="2"/>
        <v>3.499080530483252E-2</v>
      </c>
      <c r="E12" s="259">
        <f t="shared" si="3"/>
        <v>3.412492389283623E-2</v>
      </c>
      <c r="F12" s="370">
        <f t="shared" si="4"/>
        <v>-0.11524813833774805</v>
      </c>
      <c r="H12" s="268">
        <v>3589.2980000000002</v>
      </c>
      <c r="I12" s="269">
        <v>3747.1820000000007</v>
      </c>
      <c r="J12" s="258">
        <f t="shared" si="0"/>
        <v>4.7942384583116053E-2</v>
      </c>
      <c r="K12" s="259">
        <f t="shared" si="5"/>
        <v>5.3157049833682711E-2</v>
      </c>
      <c r="L12" s="370">
        <f t="shared" si="6"/>
        <v>4.3987431525607641E-2</v>
      </c>
      <c r="N12" s="371">
        <f t="shared" si="1"/>
        <v>3.6609015738835886</v>
      </c>
      <c r="O12" s="286">
        <f t="shared" si="1"/>
        <v>4.3197820731410683</v>
      </c>
      <c r="P12" s="370">
        <f t="shared" si="7"/>
        <v>0.17997766013646757</v>
      </c>
      <c r="Q12" s="373"/>
    </row>
    <row r="13" spans="1:17" s="12" customFormat="1" ht="20.100000000000001" customHeight="1" x14ac:dyDescent="0.25">
      <c r="A13" s="368" t="s">
        <v>168</v>
      </c>
      <c r="B13" s="268">
        <v>11124.669999999996</v>
      </c>
      <c r="C13" s="269">
        <v>9365.36</v>
      </c>
      <c r="D13" s="258">
        <f t="shared" si="2"/>
        <v>3.9702660542603893E-2</v>
      </c>
      <c r="E13" s="259">
        <f t="shared" si="3"/>
        <v>3.684285002184718E-2</v>
      </c>
      <c r="F13" s="370">
        <f t="shared" si="4"/>
        <v>-0.15814491575929859</v>
      </c>
      <c r="H13" s="268">
        <v>3403.1549999999997</v>
      </c>
      <c r="I13" s="269">
        <v>3278.1010000000001</v>
      </c>
      <c r="J13" s="258">
        <f t="shared" si="0"/>
        <v>4.5456065728160293E-2</v>
      </c>
      <c r="K13" s="259">
        <f t="shared" si="5"/>
        <v>4.650272610640345E-2</v>
      </c>
      <c r="L13" s="370">
        <f t="shared" si="6"/>
        <v>-3.6746489654452895E-2</v>
      </c>
      <c r="N13" s="371">
        <f t="shared" si="1"/>
        <v>3.0591064723717656</v>
      </c>
      <c r="O13" s="286">
        <f t="shared" si="1"/>
        <v>3.5002402470380205</v>
      </c>
      <c r="P13" s="370">
        <f t="shared" si="7"/>
        <v>0.14420347204333758</v>
      </c>
      <c r="Q13" s="373"/>
    </row>
    <row r="14" spans="1:17" s="12" customFormat="1" ht="20.100000000000001" customHeight="1" x14ac:dyDescent="0.25">
      <c r="A14" s="368" t="s">
        <v>169</v>
      </c>
      <c r="B14" s="268">
        <v>11981.870000000003</v>
      </c>
      <c r="C14" s="269">
        <v>10230.349999999999</v>
      </c>
      <c r="D14" s="258">
        <f t="shared" si="2"/>
        <v>4.2761908198230558E-2</v>
      </c>
      <c r="E14" s="259">
        <f t="shared" si="3"/>
        <v>4.0245676698066515E-2</v>
      </c>
      <c r="F14" s="370">
        <f t="shared" si="4"/>
        <v>-0.14618085490829091</v>
      </c>
      <c r="H14" s="268">
        <v>4048.11</v>
      </c>
      <c r="I14" s="269">
        <v>3243.3020000000001</v>
      </c>
      <c r="J14" s="258">
        <f t="shared" si="0"/>
        <v>5.4070753237752317E-2</v>
      </c>
      <c r="K14" s="259">
        <f t="shared" si="5"/>
        <v>4.6009071894475041E-2</v>
      </c>
      <c r="L14" s="370">
        <f t="shared" si="6"/>
        <v>-0.1988108030661222</v>
      </c>
      <c r="N14" s="371">
        <f t="shared" si="1"/>
        <v>3.3785293948273507</v>
      </c>
      <c r="O14" s="286">
        <f t="shared" si="1"/>
        <v>3.1702747217837128</v>
      </c>
      <c r="P14" s="370">
        <f t="shared" si="7"/>
        <v>-6.1640627831293468E-2</v>
      </c>
      <c r="Q14" s="373"/>
    </row>
    <row r="15" spans="1:17" s="12" customFormat="1" ht="20.100000000000001" customHeight="1" x14ac:dyDescent="0.25">
      <c r="A15" s="368" t="s">
        <v>172</v>
      </c>
      <c r="B15" s="268">
        <v>14678.780000000002</v>
      </c>
      <c r="C15" s="269">
        <v>11311.140000000003</v>
      </c>
      <c r="D15" s="258">
        <f t="shared" si="2"/>
        <v>5.2386868061665065E-2</v>
      </c>
      <c r="E15" s="259">
        <f t="shared" si="3"/>
        <v>4.4497449601095591E-2</v>
      </c>
      <c r="F15" s="370">
        <f t="shared" si="4"/>
        <v>-0.22942233618870225</v>
      </c>
      <c r="H15" s="268">
        <v>3218.6099999999997</v>
      </c>
      <c r="I15" s="269">
        <v>2709.3569999999995</v>
      </c>
      <c r="J15" s="258">
        <f t="shared" si="0"/>
        <v>4.2991091417615125E-2</v>
      </c>
      <c r="K15" s="259">
        <f t="shared" si="5"/>
        <v>3.8434595668488225E-2</v>
      </c>
      <c r="L15" s="370">
        <f t="shared" si="6"/>
        <v>-0.15822140613494651</v>
      </c>
      <c r="N15" s="371">
        <f t="shared" si="1"/>
        <v>2.1926958507450887</v>
      </c>
      <c r="O15" s="286">
        <f t="shared" si="1"/>
        <v>2.3952996780165385</v>
      </c>
      <c r="P15" s="370">
        <f t="shared" si="7"/>
        <v>9.2399421106490492E-2</v>
      </c>
      <c r="Q15" s="373"/>
    </row>
    <row r="16" spans="1:17" ht="20.100000000000001" customHeight="1" x14ac:dyDescent="0.25">
      <c r="A16" s="13" t="s">
        <v>171</v>
      </c>
      <c r="B16" s="24">
        <v>7513.9000000000005</v>
      </c>
      <c r="C16" s="160">
        <v>18166.089999999993</v>
      </c>
      <c r="D16" s="258">
        <f t="shared" si="2"/>
        <v>2.6816240036879432E-2</v>
      </c>
      <c r="E16" s="259">
        <f t="shared" si="3"/>
        <v>7.1464474334502634E-2</v>
      </c>
      <c r="F16" s="337">
        <f t="shared" si="4"/>
        <v>1.4176645949506901</v>
      </c>
      <c r="H16" s="24">
        <v>1025.568</v>
      </c>
      <c r="I16" s="160">
        <v>2695.2890000000002</v>
      </c>
      <c r="J16" s="258">
        <f t="shared" si="0"/>
        <v>1.3698549262874568E-2</v>
      </c>
      <c r="K16" s="259">
        <f t="shared" si="5"/>
        <v>3.8235028800089464E-2</v>
      </c>
      <c r="L16" s="337">
        <f t="shared" si="6"/>
        <v>1.6280938952853445</v>
      </c>
      <c r="N16" s="47">
        <f t="shared" si="1"/>
        <v>1.3648943957199322</v>
      </c>
      <c r="O16" s="163">
        <f t="shared" si="1"/>
        <v>1.4836924181263009</v>
      </c>
      <c r="P16" s="337">
        <f t="shared" si="7"/>
        <v>8.7038252028067767E-2</v>
      </c>
      <c r="Q16" s="366"/>
    </row>
    <row r="17" spans="1:17" ht="20.100000000000001" customHeight="1" x14ac:dyDescent="0.25">
      <c r="A17" s="13" t="s">
        <v>170</v>
      </c>
      <c r="B17" s="24">
        <v>8701.2400000000016</v>
      </c>
      <c r="C17" s="160">
        <v>5703.39</v>
      </c>
      <c r="D17" s="258">
        <f t="shared" si="2"/>
        <v>3.1053719168274374E-2</v>
      </c>
      <c r="E17" s="259">
        <f t="shared" si="3"/>
        <v>2.2436846248953909E-2</v>
      </c>
      <c r="F17" s="337">
        <f t="shared" si="4"/>
        <v>-0.34453135415182212</v>
      </c>
      <c r="H17" s="24">
        <v>2921.5030000000002</v>
      </c>
      <c r="I17" s="160">
        <v>2022.1739999999998</v>
      </c>
      <c r="J17" s="258">
        <f t="shared" si="0"/>
        <v>3.9022622358669379E-2</v>
      </c>
      <c r="K17" s="259">
        <f t="shared" si="5"/>
        <v>2.8686304559100005E-2</v>
      </c>
      <c r="L17" s="337">
        <f t="shared" si="6"/>
        <v>-0.30783093496737823</v>
      </c>
      <c r="N17" s="47">
        <f t="shared" si="1"/>
        <v>3.3575708749557531</v>
      </c>
      <c r="O17" s="163">
        <f t="shared" si="1"/>
        <v>3.5455650060753334</v>
      </c>
      <c r="P17" s="337">
        <f t="shared" si="7"/>
        <v>5.5991113254476789E-2</v>
      </c>
      <c r="Q17" s="366"/>
    </row>
    <row r="18" spans="1:17" ht="20.100000000000001" customHeight="1" x14ac:dyDescent="0.25">
      <c r="A18" s="13" t="s">
        <v>173</v>
      </c>
      <c r="B18" s="24">
        <v>10409.449999999999</v>
      </c>
      <c r="C18" s="160">
        <v>7983.63</v>
      </c>
      <c r="D18" s="258">
        <f t="shared" si="2"/>
        <v>3.7150123085467543E-2</v>
      </c>
      <c r="E18" s="259">
        <f t="shared" si="3"/>
        <v>3.1407194461282831E-2</v>
      </c>
      <c r="F18" s="337">
        <f t="shared" si="4"/>
        <v>-0.2330401702299352</v>
      </c>
      <c r="H18" s="24">
        <v>2428.1</v>
      </c>
      <c r="I18" s="160">
        <v>1930.432</v>
      </c>
      <c r="J18" s="258">
        <f t="shared" si="0"/>
        <v>3.2432220452652323E-2</v>
      </c>
      <c r="K18" s="259">
        <f t="shared" si="5"/>
        <v>2.7384864152457972E-2</v>
      </c>
      <c r="L18" s="337">
        <f t="shared" si="6"/>
        <v>-0.20496190436967171</v>
      </c>
      <c r="N18" s="47">
        <f t="shared" si="1"/>
        <v>2.3325920197512842</v>
      </c>
      <c r="O18" s="163">
        <f t="shared" si="1"/>
        <v>2.4179878075512016</v>
      </c>
      <c r="P18" s="337">
        <f t="shared" si="7"/>
        <v>3.6609825926191268E-2</v>
      </c>
      <c r="Q18" s="366"/>
    </row>
    <row r="19" spans="1:17" ht="20.100000000000001" customHeight="1" x14ac:dyDescent="0.25">
      <c r="A19" s="13" t="s">
        <v>174</v>
      </c>
      <c r="B19" s="24">
        <v>7118.4400000000005</v>
      </c>
      <c r="C19" s="160">
        <v>6197.2599999999993</v>
      </c>
      <c r="D19" s="258">
        <f t="shared" si="2"/>
        <v>2.5404889036069689E-2</v>
      </c>
      <c r="E19" s="259">
        <f t="shared" si="3"/>
        <v>2.4379705716213004E-2</v>
      </c>
      <c r="F19" s="337">
        <f t="shared" si="4"/>
        <v>-0.12940756682643967</v>
      </c>
      <c r="H19" s="24">
        <v>1639.1110000000003</v>
      </c>
      <c r="I19" s="160">
        <v>1886.5910000000003</v>
      </c>
      <c r="J19" s="258">
        <f t="shared" si="0"/>
        <v>2.189366554028558E-2</v>
      </c>
      <c r="K19" s="259">
        <f t="shared" si="5"/>
        <v>2.6762941272342071E-2</v>
      </c>
      <c r="L19" s="337">
        <f t="shared" si="6"/>
        <v>0.15098428355370683</v>
      </c>
      <c r="N19" s="47">
        <f t="shared" si="1"/>
        <v>2.3026266991082318</v>
      </c>
      <c r="O19" s="163">
        <f t="shared" si="1"/>
        <v>3.044234064731834</v>
      </c>
      <c r="P19" s="337">
        <f t="shared" si="7"/>
        <v>0.32207016704479891</v>
      </c>
      <c r="Q19" s="366"/>
    </row>
    <row r="20" spans="1:17" ht="20.100000000000001" customHeight="1" x14ac:dyDescent="0.25">
      <c r="A20" s="13" t="s">
        <v>175</v>
      </c>
      <c r="B20" s="24">
        <v>3817.0100000000007</v>
      </c>
      <c r="C20" s="160">
        <v>3835.9100000000003</v>
      </c>
      <c r="D20" s="258">
        <f t="shared" si="2"/>
        <v>1.3622467211856582E-2</v>
      </c>
      <c r="E20" s="259">
        <f t="shared" si="3"/>
        <v>1.5090274888237486E-2</v>
      </c>
      <c r="F20" s="337">
        <f t="shared" si="4"/>
        <v>4.9515196449576061E-3</v>
      </c>
      <c r="H20" s="24">
        <v>1793.5729999999999</v>
      </c>
      <c r="I20" s="160">
        <v>1608.6299999999999</v>
      </c>
      <c r="J20" s="258">
        <f t="shared" si="0"/>
        <v>2.3956820120227741E-2</v>
      </c>
      <c r="K20" s="259">
        <f t="shared" si="5"/>
        <v>2.2819821688393305E-2</v>
      </c>
      <c r="L20" s="337">
        <f t="shared" si="6"/>
        <v>-0.10311428639927117</v>
      </c>
      <c r="N20" s="47">
        <f t="shared" si="1"/>
        <v>4.6988952085532905</v>
      </c>
      <c r="O20" s="163">
        <f t="shared" si="1"/>
        <v>4.1936072535591293</v>
      </c>
      <c r="P20" s="337">
        <f t="shared" si="7"/>
        <v>-0.10753335253665523</v>
      </c>
      <c r="Q20" s="366"/>
    </row>
    <row r="21" spans="1:17" ht="20.100000000000001" customHeight="1" x14ac:dyDescent="0.25">
      <c r="A21" s="13" t="s">
        <v>181</v>
      </c>
      <c r="B21" s="24">
        <v>90.63000000000001</v>
      </c>
      <c r="C21" s="160">
        <v>540.54</v>
      </c>
      <c r="D21" s="258">
        <f t="shared" si="2"/>
        <v>3.2344798766850545E-4</v>
      </c>
      <c r="E21" s="259">
        <f t="shared" si="3"/>
        <v>2.1264568741414394E-3</v>
      </c>
      <c r="F21" s="337">
        <f t="shared" si="4"/>
        <v>4.9642502482621635</v>
      </c>
      <c r="H21" s="24">
        <v>226.92199999999994</v>
      </c>
      <c r="I21" s="160">
        <v>1149.6549999999997</v>
      </c>
      <c r="J21" s="258">
        <f t="shared" si="0"/>
        <v>3.0310054485222062E-3</v>
      </c>
      <c r="K21" s="259">
        <f t="shared" si="5"/>
        <v>1.6308860398705608E-2</v>
      </c>
      <c r="L21" s="337">
        <f t="shared" si="6"/>
        <v>4.0663003146455612</v>
      </c>
      <c r="N21" s="47">
        <f t="shared" si="1"/>
        <v>25.038287542756255</v>
      </c>
      <c r="O21" s="163">
        <f t="shared" si="1"/>
        <v>21.268638768638763</v>
      </c>
      <c r="P21" s="337">
        <f t="shared" si="7"/>
        <v>-0.15055537515016984</v>
      </c>
      <c r="Q21" s="366"/>
    </row>
    <row r="22" spans="1:17" ht="20.100000000000001" customHeight="1" x14ac:dyDescent="0.25">
      <c r="A22" s="13" t="s">
        <v>177</v>
      </c>
      <c r="B22" s="24">
        <v>3805.25</v>
      </c>
      <c r="C22" s="160">
        <v>3883.7100000000005</v>
      </c>
      <c r="D22" s="258">
        <f t="shared" si="2"/>
        <v>1.3580497132026704E-2</v>
      </c>
      <c r="E22" s="259">
        <f t="shared" si="3"/>
        <v>1.5278317657660584E-2</v>
      </c>
      <c r="F22" s="337">
        <f t="shared" si="4"/>
        <v>2.0618881808028511E-2</v>
      </c>
      <c r="H22" s="24">
        <v>1101.2730000000001</v>
      </c>
      <c r="I22" s="160">
        <v>1086.722</v>
      </c>
      <c r="J22" s="258">
        <f t="shared" si="0"/>
        <v>1.4709743715066836E-2</v>
      </c>
      <c r="K22" s="259">
        <f t="shared" si="5"/>
        <v>1.5416100821726656E-2</v>
      </c>
      <c r="L22" s="337">
        <f t="shared" si="6"/>
        <v>-1.3212890899895082E-2</v>
      </c>
      <c r="N22" s="47">
        <f t="shared" si="1"/>
        <v>2.89408843045792</v>
      </c>
      <c r="O22" s="163">
        <f t="shared" si="1"/>
        <v>2.7981543421110224</v>
      </c>
      <c r="P22" s="337">
        <f t="shared" si="7"/>
        <v>-3.3148291993178064E-2</v>
      </c>
      <c r="Q22" s="366"/>
    </row>
    <row r="23" spans="1:17" ht="20.100000000000001" customHeight="1" x14ac:dyDescent="0.25">
      <c r="A23" s="13" t="s">
        <v>183</v>
      </c>
      <c r="B23" s="24">
        <v>17811.990000000002</v>
      </c>
      <c r="C23" s="160">
        <v>15366.25</v>
      </c>
      <c r="D23" s="258">
        <f t="shared" si="2"/>
        <v>6.3568932162325301E-2</v>
      </c>
      <c r="E23" s="259">
        <f t="shared" si="3"/>
        <v>6.045004614325656E-2</v>
      </c>
      <c r="F23" s="337">
        <f t="shared" si="4"/>
        <v>-0.13730863311735531</v>
      </c>
      <c r="H23" s="24">
        <v>966.37600000000009</v>
      </c>
      <c r="I23" s="160">
        <v>1046.1750000000002</v>
      </c>
      <c r="J23" s="258">
        <f t="shared" si="0"/>
        <v>1.2907919555270517E-2</v>
      </c>
      <c r="K23" s="259">
        <f t="shared" si="5"/>
        <v>1.4840906208919933E-2</v>
      </c>
      <c r="L23" s="337">
        <f t="shared" si="6"/>
        <v>8.2575519259584354E-2</v>
      </c>
      <c r="N23" s="47">
        <f t="shared" si="1"/>
        <v>0.54254241103885636</v>
      </c>
      <c r="O23" s="163">
        <f t="shared" si="1"/>
        <v>0.68082648661840084</v>
      </c>
      <c r="P23" s="337">
        <f t="shared" si="7"/>
        <v>0.25488159591940307</v>
      </c>
      <c r="Q23" s="366"/>
    </row>
    <row r="24" spans="1:17" ht="20.100000000000001" customHeight="1" x14ac:dyDescent="0.25">
      <c r="A24" s="13" t="s">
        <v>178</v>
      </c>
      <c r="B24" s="24">
        <v>3186.93</v>
      </c>
      <c r="C24" s="160">
        <v>3827.1799999999994</v>
      </c>
      <c r="D24" s="258">
        <f t="shared" si="2"/>
        <v>1.1373784567366103E-2</v>
      </c>
      <c r="E24" s="259">
        <f t="shared" si="3"/>
        <v>1.5055931512148285E-2</v>
      </c>
      <c r="F24" s="337">
        <f t="shared" si="4"/>
        <v>0.20089867050735333</v>
      </c>
      <c r="H24" s="24">
        <v>749.01400000000024</v>
      </c>
      <c r="I24" s="160">
        <v>840.15100000000007</v>
      </c>
      <c r="J24" s="258">
        <f t="shared" si="0"/>
        <v>1.0004607376188352E-2</v>
      </c>
      <c r="K24" s="259">
        <f t="shared" si="5"/>
        <v>1.1918275806944621E-2</v>
      </c>
      <c r="L24" s="337">
        <f t="shared" si="6"/>
        <v>0.12167596333312836</v>
      </c>
      <c r="N24" s="47">
        <f t="shared" si="1"/>
        <v>2.3502681263786789</v>
      </c>
      <c r="O24" s="163">
        <f t="shared" si="1"/>
        <v>2.1952220695133238</v>
      </c>
      <c r="P24" s="337">
        <f t="shared" si="7"/>
        <v>-6.5969518594566456E-2</v>
      </c>
      <c r="Q24" s="366"/>
    </row>
    <row r="25" spans="1:17" ht="20.100000000000001" customHeight="1" x14ac:dyDescent="0.25">
      <c r="A25" s="13" t="s">
        <v>176</v>
      </c>
      <c r="B25" s="24">
        <v>3124.7500000000005</v>
      </c>
      <c r="C25" s="160">
        <v>3149.809999999999</v>
      </c>
      <c r="D25" s="258">
        <f t="shared" si="2"/>
        <v>1.1151871339149976E-2</v>
      </c>
      <c r="E25" s="259">
        <f t="shared" si="3"/>
        <v>1.2391192375660352E-2</v>
      </c>
      <c r="F25" s="337">
        <f t="shared" si="4"/>
        <v>8.0198415873265309E-3</v>
      </c>
      <c r="H25" s="24">
        <v>713.14800000000014</v>
      </c>
      <c r="I25" s="160">
        <v>818.98799999999994</v>
      </c>
      <c r="J25" s="258">
        <f t="shared" si="0"/>
        <v>9.5255439032033706E-3</v>
      </c>
      <c r="K25" s="259">
        <f t="shared" si="5"/>
        <v>1.1618060166062958E-2</v>
      </c>
      <c r="L25" s="337">
        <f t="shared" si="6"/>
        <v>0.14841239125679351</v>
      </c>
      <c r="N25" s="47">
        <f t="shared" si="1"/>
        <v>2.2822561804944397</v>
      </c>
      <c r="O25" s="163">
        <f t="shared" si="1"/>
        <v>2.6001187373206647</v>
      </c>
      <c r="P25" s="337">
        <f t="shared" si="7"/>
        <v>0.13927558156830652</v>
      </c>
      <c r="Q25" s="366"/>
    </row>
    <row r="26" spans="1:17" ht="20.100000000000001" customHeight="1" x14ac:dyDescent="0.25">
      <c r="A26" s="13" t="s">
        <v>186</v>
      </c>
      <c r="B26" s="24">
        <v>1851.24</v>
      </c>
      <c r="C26" s="160">
        <v>3484.0700000000006</v>
      </c>
      <c r="D26" s="258">
        <f t="shared" si="2"/>
        <v>6.6068614442396992E-3</v>
      </c>
      <c r="E26" s="259">
        <f t="shared" si="3"/>
        <v>1.3706154218910659E-2</v>
      </c>
      <c r="F26" s="337">
        <f t="shared" si="4"/>
        <v>0.88201961928221118</v>
      </c>
      <c r="H26" s="24">
        <v>559.6049999999999</v>
      </c>
      <c r="I26" s="160">
        <v>792.87900000000002</v>
      </c>
      <c r="J26" s="258">
        <f t="shared" si="0"/>
        <v>7.474664439852766E-3</v>
      </c>
      <c r="K26" s="259">
        <f t="shared" si="5"/>
        <v>1.1247681194850026E-2</v>
      </c>
      <c r="L26" s="337">
        <f t="shared" si="6"/>
        <v>0.416854745758169</v>
      </c>
      <c r="N26" s="47">
        <f t="shared" si="1"/>
        <v>3.0228657548454003</v>
      </c>
      <c r="O26" s="163">
        <f t="shared" si="1"/>
        <v>2.2757263774838048</v>
      </c>
      <c r="P26" s="337">
        <f t="shared" si="7"/>
        <v>-0.24716260593577263</v>
      </c>
      <c r="Q26" s="366"/>
    </row>
    <row r="27" spans="1:17" ht="20.100000000000001" customHeight="1" x14ac:dyDescent="0.25">
      <c r="A27" s="13" t="s">
        <v>182</v>
      </c>
      <c r="B27" s="24">
        <v>3600.2900000000004</v>
      </c>
      <c r="C27" s="160">
        <v>1848.2400000000002</v>
      </c>
      <c r="D27" s="258">
        <f t="shared" si="2"/>
        <v>1.2849018597848875E-2</v>
      </c>
      <c r="E27" s="259">
        <f t="shared" si="3"/>
        <v>7.2708821790490527E-3</v>
      </c>
      <c r="F27" s="337">
        <f t="shared" si="4"/>
        <v>-0.48664135389093655</v>
      </c>
      <c r="H27" s="24">
        <v>964.62099999999987</v>
      </c>
      <c r="I27" s="160">
        <v>707.87200000000018</v>
      </c>
      <c r="J27" s="258">
        <f t="shared" si="0"/>
        <v>1.2884477956121219E-2</v>
      </c>
      <c r="K27" s="259">
        <f t="shared" si="5"/>
        <v>1.0041782646230861E-2</v>
      </c>
      <c r="L27" s="337">
        <f t="shared" si="6"/>
        <v>-0.26616567543107572</v>
      </c>
      <c r="N27" s="47">
        <f t="shared" si="1"/>
        <v>2.6792869463293227</v>
      </c>
      <c r="O27" s="163">
        <f t="shared" si="1"/>
        <v>3.8299787906332519</v>
      </c>
      <c r="P27" s="337">
        <f t="shared" si="7"/>
        <v>0.4294768971574322</v>
      </c>
      <c r="Q27" s="366"/>
    </row>
    <row r="28" spans="1:17" ht="20.100000000000001" customHeight="1" x14ac:dyDescent="0.25">
      <c r="A28" s="13" t="s">
        <v>180</v>
      </c>
      <c r="B28" s="24">
        <v>1645.0300000000002</v>
      </c>
      <c r="C28" s="160">
        <v>1765.1100000000001</v>
      </c>
      <c r="D28" s="258">
        <f t="shared" si="2"/>
        <v>5.8709218046377742E-3</v>
      </c>
      <c r="E28" s="259">
        <f t="shared" si="3"/>
        <v>6.9438529861172108E-3</v>
      </c>
      <c r="F28" s="337">
        <f t="shared" si="4"/>
        <v>7.2995629259040809E-2</v>
      </c>
      <c r="H28" s="24">
        <v>594.98099999999999</v>
      </c>
      <c r="I28" s="160">
        <v>668.06699999999989</v>
      </c>
      <c r="J28" s="258">
        <f t="shared" si="0"/>
        <v>7.9471829649271162E-3</v>
      </c>
      <c r="K28" s="259">
        <f t="shared" si="5"/>
        <v>9.4771139515611724E-3</v>
      </c>
      <c r="L28" s="337">
        <f t="shared" si="6"/>
        <v>0.12283753598854401</v>
      </c>
      <c r="N28" s="47">
        <f t="shared" si="1"/>
        <v>3.6168398144714682</v>
      </c>
      <c r="O28" s="163">
        <f t="shared" si="1"/>
        <v>3.7848462702041226</v>
      </c>
      <c r="P28" s="337">
        <f t="shared" si="7"/>
        <v>4.6451174049908901E-2</v>
      </c>
      <c r="Q28" s="366"/>
    </row>
    <row r="29" spans="1:17" ht="20.100000000000001" customHeight="1" x14ac:dyDescent="0.25">
      <c r="A29" s="13" t="s">
        <v>197</v>
      </c>
      <c r="B29" s="24">
        <v>5534.2400000000007</v>
      </c>
      <c r="C29" s="160">
        <v>3169.54</v>
      </c>
      <c r="D29" s="258">
        <f t="shared" si="2"/>
        <v>1.9751062465790021E-2</v>
      </c>
      <c r="E29" s="259">
        <f t="shared" si="3"/>
        <v>1.2468809192411771E-2</v>
      </c>
      <c r="F29" s="337">
        <f t="shared" si="4"/>
        <v>-0.42728540865593118</v>
      </c>
      <c r="H29" s="24">
        <v>1437.7719999999999</v>
      </c>
      <c r="I29" s="160">
        <v>631.95000000000005</v>
      </c>
      <c r="J29" s="258">
        <f t="shared" si="0"/>
        <v>1.920437315788099E-2</v>
      </c>
      <c r="K29" s="259">
        <f t="shared" si="5"/>
        <v>8.9647627583596921E-3</v>
      </c>
      <c r="L29" s="337">
        <f t="shared" si="6"/>
        <v>-0.56046577621486571</v>
      </c>
      <c r="N29" s="47">
        <f t="shared" si="1"/>
        <v>2.5979574431177537</v>
      </c>
      <c r="O29" s="163">
        <f t="shared" si="1"/>
        <v>1.9938224474213926</v>
      </c>
      <c r="P29" s="337">
        <f t="shared" si="7"/>
        <v>-0.23254229868036311</v>
      </c>
      <c r="Q29" s="366"/>
    </row>
    <row r="30" spans="1:17" ht="20.100000000000001" customHeight="1" x14ac:dyDescent="0.25">
      <c r="A30" s="13" t="s">
        <v>196</v>
      </c>
      <c r="B30" s="24">
        <v>1414.93</v>
      </c>
      <c r="C30" s="160">
        <v>1064.1000000000001</v>
      </c>
      <c r="D30" s="258">
        <f t="shared" si="2"/>
        <v>5.0497215181705656E-3</v>
      </c>
      <c r="E30" s="259">
        <f t="shared" si="3"/>
        <v>4.1861152916970188E-3</v>
      </c>
      <c r="F30" s="337">
        <f t="shared" si="4"/>
        <v>-0.24794866177125363</v>
      </c>
      <c r="H30" s="24">
        <v>367.32599999999996</v>
      </c>
      <c r="I30" s="160">
        <v>628.63599999999997</v>
      </c>
      <c r="J30" s="258">
        <f t="shared" si="0"/>
        <v>4.9063868086120692E-3</v>
      </c>
      <c r="K30" s="259">
        <f t="shared" si="5"/>
        <v>8.917750773580509E-3</v>
      </c>
      <c r="L30" s="337">
        <f t="shared" si="6"/>
        <v>0.71138443780184368</v>
      </c>
      <c r="N30" s="47">
        <f t="shared" si="1"/>
        <v>2.5960718904822144</v>
      </c>
      <c r="O30" s="163">
        <f t="shared" si="1"/>
        <v>5.9076778498261433</v>
      </c>
      <c r="P30" s="337">
        <f t="shared" si="7"/>
        <v>1.2756218236810097</v>
      </c>
      <c r="Q30" s="366"/>
    </row>
    <row r="31" spans="1:17" ht="20.100000000000001" customHeight="1" x14ac:dyDescent="0.25">
      <c r="A31" s="13" t="s">
        <v>203</v>
      </c>
      <c r="B31" s="24">
        <v>283.87</v>
      </c>
      <c r="C31" s="160">
        <v>475.72999999999996</v>
      </c>
      <c r="D31" s="258">
        <f t="shared" si="2"/>
        <v>1.0130991973900324E-3</v>
      </c>
      <c r="E31" s="259">
        <f t="shared" si="3"/>
        <v>1.8714976296579477E-3</v>
      </c>
      <c r="F31" s="337">
        <f t="shared" si="4"/>
        <v>0.67587275865713159</v>
      </c>
      <c r="H31" s="24">
        <v>183.50900000000001</v>
      </c>
      <c r="I31" s="160">
        <v>618.75699999999995</v>
      </c>
      <c r="J31" s="258">
        <f t="shared" si="0"/>
        <v>2.4511364206769803E-3</v>
      </c>
      <c r="K31" s="259">
        <f t="shared" si="5"/>
        <v>8.7776085292734663E-3</v>
      </c>
      <c r="L31" s="337">
        <f t="shared" si="6"/>
        <v>2.371807377294846</v>
      </c>
      <c r="N31" s="47">
        <f t="shared" si="1"/>
        <v>6.4645436291260081</v>
      </c>
      <c r="O31" s="163">
        <f t="shared" si="1"/>
        <v>13.006474260610011</v>
      </c>
      <c r="P31" s="337">
        <f t="shared" si="7"/>
        <v>1.0119709923542517</v>
      </c>
      <c r="Q31" s="366"/>
    </row>
    <row r="32" spans="1:17" ht="20.100000000000001" customHeight="1" thickBot="1" x14ac:dyDescent="0.3">
      <c r="A32" s="13" t="s">
        <v>17</v>
      </c>
      <c r="B32" s="24">
        <f>B33-SUM(B7:B31)</f>
        <v>28514.379999999976</v>
      </c>
      <c r="C32" s="160">
        <f>C33-SUM(C7:C31)</f>
        <v>26962.78</v>
      </c>
      <c r="D32" s="258">
        <f t="shared" si="2"/>
        <v>0.10176452422614</v>
      </c>
      <c r="E32" s="259">
        <f t="shared" si="3"/>
        <v>0.10607020549258765</v>
      </c>
      <c r="F32" s="337">
        <f t="shared" si="4"/>
        <v>-5.4414649731117357E-2</v>
      </c>
      <c r="H32" s="24">
        <f>H33-SUM(H7:H31)</f>
        <v>6676.4890000000305</v>
      </c>
      <c r="I32" s="160">
        <f>I33-SUM(I7:I31)</f>
        <v>6754.5519999999888</v>
      </c>
      <c r="J32" s="258">
        <f t="shared" si="0"/>
        <v>8.9178107614064181E-2</v>
      </c>
      <c r="K32" s="259">
        <f t="shared" si="5"/>
        <v>9.5819220221542628E-2</v>
      </c>
      <c r="L32" s="337">
        <f t="shared" si="6"/>
        <v>1.1692223262849367E-2</v>
      </c>
      <c r="N32" s="47">
        <f t="shared" si="1"/>
        <v>2.3414463158588878</v>
      </c>
      <c r="O32" s="163">
        <f t="shared" si="1"/>
        <v>2.5051393068518859</v>
      </c>
      <c r="P32" s="337">
        <f t="shared" si="7"/>
        <v>6.9911058769225848E-2</v>
      </c>
      <c r="Q32" s="366"/>
    </row>
    <row r="33" spans="1:17" ht="26.25" customHeight="1" thickBot="1" x14ac:dyDescent="0.3">
      <c r="A33" s="41" t="s">
        <v>18</v>
      </c>
      <c r="B33" s="42">
        <v>280199.60999999993</v>
      </c>
      <c r="C33" s="168">
        <v>254197.49000000005</v>
      </c>
      <c r="D33" s="313">
        <f>SUM(D7:D32)</f>
        <v>1.0000000000000002</v>
      </c>
      <c r="E33" s="314">
        <f>SUM(E7:E32)</f>
        <v>0.99999999999999967</v>
      </c>
      <c r="F33" s="362">
        <f t="shared" si="4"/>
        <v>-9.2798558855952312E-2</v>
      </c>
      <c r="G33" s="68"/>
      <c r="H33" s="42">
        <v>74866.906000000032</v>
      </c>
      <c r="I33" s="168">
        <v>70492.662999999986</v>
      </c>
      <c r="J33" s="313">
        <f>SUM(J7:J32)</f>
        <v>1.0000000000000002</v>
      </c>
      <c r="K33" s="314">
        <f>SUM(K7:K32)</f>
        <v>0.99999999999999989</v>
      </c>
      <c r="L33" s="362">
        <f t="shared" si="6"/>
        <v>-5.8426923639665888E-2</v>
      </c>
      <c r="M33" s="68"/>
      <c r="N33" s="43">
        <f t="shared" si="1"/>
        <v>2.6719132835338364</v>
      </c>
      <c r="O33" s="170">
        <f t="shared" si="1"/>
        <v>2.7731455176839068</v>
      </c>
      <c r="P33" s="362">
        <f t="shared" si="7"/>
        <v>3.78875447694852E-2</v>
      </c>
      <c r="Q33" s="366"/>
    </row>
    <row r="35" spans="1:17" ht="15.75" thickBot="1" x14ac:dyDescent="0.3"/>
    <row r="36" spans="1:17" x14ac:dyDescent="0.25">
      <c r="A36" s="467" t="s">
        <v>2</v>
      </c>
      <c r="B36" s="454" t="s">
        <v>1</v>
      </c>
      <c r="C36" s="450"/>
      <c r="D36" s="454" t="s">
        <v>104</v>
      </c>
      <c r="E36" s="450"/>
      <c r="F36" s="148" t="s">
        <v>0</v>
      </c>
      <c r="H36" s="465" t="s">
        <v>19</v>
      </c>
      <c r="I36" s="466"/>
      <c r="J36" s="454" t="s">
        <v>104</v>
      </c>
      <c r="K36" s="455"/>
      <c r="L36" s="148" t="s">
        <v>0</v>
      </c>
      <c r="N36" s="462" t="s">
        <v>22</v>
      </c>
      <c r="O36" s="450"/>
      <c r="P36" s="148" t="s">
        <v>0</v>
      </c>
    </row>
    <row r="37" spans="1:17" x14ac:dyDescent="0.25">
      <c r="A37" s="468"/>
      <c r="B37" s="457" t="str">
        <f>B5</f>
        <v>jun</v>
      </c>
      <c r="C37" s="459"/>
      <c r="D37" s="457" t="str">
        <f>B37</f>
        <v>jun</v>
      </c>
      <c r="E37" s="459"/>
      <c r="F37" s="149" t="str">
        <f>F5</f>
        <v>2022 /2021</v>
      </c>
      <c r="H37" s="460" t="str">
        <f>B37</f>
        <v>jun</v>
      </c>
      <c r="I37" s="459"/>
      <c r="J37" s="457" t="str">
        <f>B37</f>
        <v>jun</v>
      </c>
      <c r="K37" s="458"/>
      <c r="L37" s="149" t="str">
        <f>F37</f>
        <v>2022 /2021</v>
      </c>
      <c r="N37" s="460" t="str">
        <f>B37</f>
        <v>jun</v>
      </c>
      <c r="O37" s="458"/>
      <c r="P37" s="149" t="str">
        <f>F37</f>
        <v>2022 /2021</v>
      </c>
    </row>
    <row r="38" spans="1:17" ht="19.5" customHeight="1" thickBot="1" x14ac:dyDescent="0.3">
      <c r="A38" s="469"/>
      <c r="B38" s="117">
        <f>B6</f>
        <v>2021</v>
      </c>
      <c r="C38" s="152">
        <f>C6</f>
        <v>2022</v>
      </c>
      <c r="D38" s="117">
        <f>B38</f>
        <v>2021</v>
      </c>
      <c r="E38" s="152">
        <f>C38</f>
        <v>2022</v>
      </c>
      <c r="F38" s="150" t="str">
        <f>F6</f>
        <v>HL</v>
      </c>
      <c r="H38" s="30">
        <f>B38</f>
        <v>2021</v>
      </c>
      <c r="I38" s="152">
        <f>C38</f>
        <v>2022</v>
      </c>
      <c r="J38" s="117">
        <f>B38</f>
        <v>2021</v>
      </c>
      <c r="K38" s="152">
        <f>C38</f>
        <v>2022</v>
      </c>
      <c r="L38" s="365">
        <f>L6</f>
        <v>1000</v>
      </c>
      <c r="N38" s="30">
        <f>B38</f>
        <v>2021</v>
      </c>
      <c r="O38" s="152">
        <f>C38</f>
        <v>2022</v>
      </c>
      <c r="P38" s="150"/>
    </row>
    <row r="39" spans="1:17" ht="20.100000000000001" customHeight="1" x14ac:dyDescent="0.25">
      <c r="A39" s="44" t="s">
        <v>163</v>
      </c>
      <c r="B39" s="24">
        <v>38871.270000000011</v>
      </c>
      <c r="C39" s="167">
        <v>35449.700000000004</v>
      </c>
      <c r="D39" s="359">
        <f>B39/$B$62</f>
        <v>0.28508055774515173</v>
      </c>
      <c r="E39" s="308">
        <f>C39/$C$62</f>
        <v>0.29432506581479667</v>
      </c>
      <c r="F39" s="337">
        <f>(C39-B39)/B39</f>
        <v>-8.802310806927599E-2</v>
      </c>
      <c r="H39" s="45">
        <v>10470.190999999999</v>
      </c>
      <c r="I39" s="167">
        <v>9148.0859999999993</v>
      </c>
      <c r="J39" s="312">
        <f>H39/$H$62</f>
        <v>0.28257385595570611</v>
      </c>
      <c r="K39" s="308">
        <f>I39/$I$62</f>
        <v>0.28362307021939559</v>
      </c>
      <c r="L39" s="337">
        <f>(I39-H39)/H39</f>
        <v>-0.12627324563611109</v>
      </c>
      <c r="N39" s="47">
        <f t="shared" ref="N39:O62" si="8">(H39/B39)*10</f>
        <v>2.6935551629776944</v>
      </c>
      <c r="O39" s="169">
        <f t="shared" si="8"/>
        <v>2.5805820641641528</v>
      </c>
      <c r="P39" s="337">
        <f>(O39-N39)/N39</f>
        <v>-4.194200303239793E-2</v>
      </c>
    </row>
    <row r="40" spans="1:17" ht="20.100000000000001" customHeight="1" x14ac:dyDescent="0.25">
      <c r="A40" s="44" t="s">
        <v>167</v>
      </c>
      <c r="B40" s="24">
        <v>19627.080000000002</v>
      </c>
      <c r="C40" s="160">
        <v>19792.8</v>
      </c>
      <c r="D40" s="359">
        <f t="shared" ref="D40:D61" si="9">B40/$B$62</f>
        <v>0.14394432992049686</v>
      </c>
      <c r="E40" s="259">
        <f t="shared" ref="E40:E61" si="10">C40/$C$62</f>
        <v>0.1643319171293158</v>
      </c>
      <c r="F40" s="337">
        <f t="shared" ref="F40:F62" si="11">(C40-B40)/B40</f>
        <v>8.4434363135014231E-3</v>
      </c>
      <c r="H40" s="24">
        <v>4927.3189999999995</v>
      </c>
      <c r="I40" s="160">
        <v>4140.9690000000001</v>
      </c>
      <c r="J40" s="359">
        <f t="shared" ref="J40:J62" si="12">H40/$H$62</f>
        <v>0.13298052818270592</v>
      </c>
      <c r="K40" s="259">
        <f t="shared" ref="K40:K62" si="13">I40/$I$62</f>
        <v>0.12838470708116873</v>
      </c>
      <c r="L40" s="337">
        <f t="shared" ref="L40:L62" si="14">(I40-H40)/H40</f>
        <v>-0.15958982968222668</v>
      </c>
      <c r="N40" s="47">
        <f t="shared" si="8"/>
        <v>2.5104697183687024</v>
      </c>
      <c r="O40" s="163">
        <f t="shared" si="8"/>
        <v>2.0921592700375897</v>
      </c>
      <c r="P40" s="337">
        <f t="shared" ref="P40:P62" si="15">(O40-N40)/N40</f>
        <v>-0.16662636687883645</v>
      </c>
    </row>
    <row r="41" spans="1:17" ht="20.100000000000001" customHeight="1" x14ac:dyDescent="0.25">
      <c r="A41" s="44" t="s">
        <v>168</v>
      </c>
      <c r="B41" s="24">
        <v>11124.669999999996</v>
      </c>
      <c r="C41" s="160">
        <v>9365.36</v>
      </c>
      <c r="D41" s="359">
        <f t="shared" si="9"/>
        <v>8.1587947302230041E-2</v>
      </c>
      <c r="E41" s="259">
        <f t="shared" si="10"/>
        <v>7.775694006942975E-2</v>
      </c>
      <c r="F41" s="337">
        <f t="shared" si="11"/>
        <v>-0.15814491575929859</v>
      </c>
      <c r="H41" s="24">
        <v>3403.1549999999997</v>
      </c>
      <c r="I41" s="160">
        <v>3278.1010000000001</v>
      </c>
      <c r="J41" s="359">
        <f t="shared" si="12"/>
        <v>9.1845758187691223E-2</v>
      </c>
      <c r="K41" s="259">
        <f t="shared" si="13"/>
        <v>0.10163274264247964</v>
      </c>
      <c r="L41" s="337">
        <f t="shared" si="14"/>
        <v>-3.6746489654452895E-2</v>
      </c>
      <c r="N41" s="47">
        <f t="shared" si="8"/>
        <v>3.0591064723717656</v>
      </c>
      <c r="O41" s="163">
        <f t="shared" si="8"/>
        <v>3.5002402470380205</v>
      </c>
      <c r="P41" s="337">
        <f t="shared" si="15"/>
        <v>0.14420347204333758</v>
      </c>
    </row>
    <row r="42" spans="1:17" ht="20.100000000000001" customHeight="1" x14ac:dyDescent="0.25">
      <c r="A42" s="44" t="s">
        <v>169</v>
      </c>
      <c r="B42" s="24">
        <v>11981.870000000003</v>
      </c>
      <c r="C42" s="160">
        <v>10230.349999999999</v>
      </c>
      <c r="D42" s="359">
        <f t="shared" si="9"/>
        <v>8.7874622630799079E-2</v>
      </c>
      <c r="E42" s="259">
        <f t="shared" si="10"/>
        <v>8.4938615476531656E-2</v>
      </c>
      <c r="F42" s="337">
        <f t="shared" si="11"/>
        <v>-0.14618085490829091</v>
      </c>
      <c r="H42" s="24">
        <v>4048.11</v>
      </c>
      <c r="I42" s="160">
        <v>3243.3020000000001</v>
      </c>
      <c r="J42" s="359">
        <f t="shared" si="12"/>
        <v>0.10925207114491546</v>
      </c>
      <c r="K42" s="259">
        <f t="shared" si="13"/>
        <v>0.10055385037795952</v>
      </c>
      <c r="L42" s="337">
        <f t="shared" si="14"/>
        <v>-0.1988108030661222</v>
      </c>
      <c r="N42" s="47">
        <f t="shared" si="8"/>
        <v>3.3785293948273507</v>
      </c>
      <c r="O42" s="163">
        <f t="shared" si="8"/>
        <v>3.1702747217837128</v>
      </c>
      <c r="P42" s="337">
        <f t="shared" si="15"/>
        <v>-6.1640627831293468E-2</v>
      </c>
    </row>
    <row r="43" spans="1:17" ht="20.100000000000001" customHeight="1" x14ac:dyDescent="0.25">
      <c r="A43" s="44" t="s">
        <v>172</v>
      </c>
      <c r="B43" s="24">
        <v>14678.780000000002</v>
      </c>
      <c r="C43" s="160">
        <v>11311.140000000003</v>
      </c>
      <c r="D43" s="359">
        <f t="shared" si="9"/>
        <v>0.10765366784821741</v>
      </c>
      <c r="E43" s="259">
        <f t="shared" si="10"/>
        <v>9.3911994317028902E-2</v>
      </c>
      <c r="F43" s="337">
        <f t="shared" si="11"/>
        <v>-0.22942233618870225</v>
      </c>
      <c r="H43" s="24">
        <v>3218.6099999999997</v>
      </c>
      <c r="I43" s="160">
        <v>2709.3569999999995</v>
      </c>
      <c r="J43" s="359">
        <f t="shared" si="12"/>
        <v>8.6865181209931627E-2</v>
      </c>
      <c r="K43" s="259">
        <f t="shared" si="13"/>
        <v>8.3999664045616845E-2</v>
      </c>
      <c r="L43" s="337">
        <f t="shared" si="14"/>
        <v>-0.15822140613494651</v>
      </c>
      <c r="N43" s="47">
        <f t="shared" si="8"/>
        <v>2.1926958507450887</v>
      </c>
      <c r="O43" s="163">
        <f t="shared" si="8"/>
        <v>2.3952996780165385</v>
      </c>
      <c r="P43" s="337">
        <f t="shared" si="15"/>
        <v>9.2399421106490492E-2</v>
      </c>
    </row>
    <row r="44" spans="1:17" ht="20.100000000000001" customHeight="1" x14ac:dyDescent="0.25">
      <c r="A44" s="44" t="s">
        <v>173</v>
      </c>
      <c r="B44" s="24">
        <v>10409.449999999999</v>
      </c>
      <c r="C44" s="160">
        <v>7983.63</v>
      </c>
      <c r="D44" s="359">
        <f t="shared" si="9"/>
        <v>7.6342548412240419E-2</v>
      </c>
      <c r="E44" s="259">
        <f t="shared" si="10"/>
        <v>6.6284973503047559E-2</v>
      </c>
      <c r="F44" s="337">
        <f t="shared" si="11"/>
        <v>-0.2330401702299352</v>
      </c>
      <c r="H44" s="24">
        <v>2428.1</v>
      </c>
      <c r="I44" s="160">
        <v>1930.432</v>
      </c>
      <c r="J44" s="359">
        <f t="shared" si="12"/>
        <v>6.5530569561343247E-2</v>
      </c>
      <c r="K44" s="259">
        <f t="shared" si="13"/>
        <v>5.9850229948621853E-2</v>
      </c>
      <c r="L44" s="337">
        <f t="shared" si="14"/>
        <v>-0.20496190436967171</v>
      </c>
      <c r="N44" s="47">
        <f t="shared" si="8"/>
        <v>2.3325920197512842</v>
      </c>
      <c r="O44" s="163">
        <f t="shared" si="8"/>
        <v>2.4179878075512016</v>
      </c>
      <c r="P44" s="337">
        <f t="shared" si="15"/>
        <v>3.6609825926191268E-2</v>
      </c>
    </row>
    <row r="45" spans="1:17" ht="20.100000000000001" customHeight="1" x14ac:dyDescent="0.25">
      <c r="A45" s="44" t="s">
        <v>174</v>
      </c>
      <c r="B45" s="24">
        <v>7118.4400000000005</v>
      </c>
      <c r="C45" s="160">
        <v>6197.2599999999993</v>
      </c>
      <c r="D45" s="359">
        <f t="shared" si="9"/>
        <v>5.2206394220600395E-2</v>
      </c>
      <c r="E45" s="259">
        <f t="shared" si="10"/>
        <v>5.1453438459885592E-2</v>
      </c>
      <c r="F45" s="337">
        <f t="shared" si="11"/>
        <v>-0.12940756682643967</v>
      </c>
      <c r="H45" s="24">
        <v>1639.1110000000003</v>
      </c>
      <c r="I45" s="160">
        <v>1886.5910000000003</v>
      </c>
      <c r="J45" s="359">
        <f t="shared" si="12"/>
        <v>4.4237007291406005E-2</v>
      </c>
      <c r="K45" s="259">
        <f t="shared" si="13"/>
        <v>5.8491003655658666E-2</v>
      </c>
      <c r="L45" s="337">
        <f t="shared" si="14"/>
        <v>0.15098428355370683</v>
      </c>
      <c r="N45" s="47">
        <f t="shared" si="8"/>
        <v>2.3026266991082318</v>
      </c>
      <c r="O45" s="163">
        <f t="shared" si="8"/>
        <v>3.044234064731834</v>
      </c>
      <c r="P45" s="337">
        <f t="shared" si="15"/>
        <v>0.32207016704479891</v>
      </c>
    </row>
    <row r="46" spans="1:17" ht="20.100000000000001" customHeight="1" x14ac:dyDescent="0.25">
      <c r="A46" s="44" t="s">
        <v>175</v>
      </c>
      <c r="B46" s="24">
        <v>3817.0100000000007</v>
      </c>
      <c r="C46" s="160">
        <v>3835.9100000000003</v>
      </c>
      <c r="D46" s="359">
        <f t="shared" si="9"/>
        <v>2.799382010721084E-2</v>
      </c>
      <c r="E46" s="259">
        <f t="shared" si="10"/>
        <v>3.1848068198310188E-2</v>
      </c>
      <c r="F46" s="337">
        <f t="shared" si="11"/>
        <v>4.9515196449576061E-3</v>
      </c>
      <c r="H46" s="24">
        <v>1793.5729999999999</v>
      </c>
      <c r="I46" s="160">
        <v>1608.6299999999999</v>
      </c>
      <c r="J46" s="359">
        <f t="shared" si="12"/>
        <v>4.8405691791873103E-2</v>
      </c>
      <c r="K46" s="259">
        <f t="shared" si="13"/>
        <v>4.9873228066179776E-2</v>
      </c>
      <c r="L46" s="337">
        <f t="shared" si="14"/>
        <v>-0.10311428639927117</v>
      </c>
      <c r="N46" s="47">
        <f t="shared" si="8"/>
        <v>4.6988952085532905</v>
      </c>
      <c r="O46" s="163">
        <f t="shared" si="8"/>
        <v>4.1936072535591293</v>
      </c>
      <c r="P46" s="337">
        <f t="shared" si="15"/>
        <v>-0.10753335253665523</v>
      </c>
    </row>
    <row r="47" spans="1:17" ht="20.100000000000001" customHeight="1" x14ac:dyDescent="0.25">
      <c r="A47" s="44" t="s">
        <v>178</v>
      </c>
      <c r="B47" s="24">
        <v>3186.93</v>
      </c>
      <c r="C47" s="160">
        <v>3827.1799999999994</v>
      </c>
      <c r="D47" s="359">
        <f t="shared" si="9"/>
        <v>2.3372835050019105E-2</v>
      </c>
      <c r="E47" s="259">
        <f t="shared" si="10"/>
        <v>3.1775586405105631E-2</v>
      </c>
      <c r="F47" s="337">
        <f t="shared" si="11"/>
        <v>0.20089867050735333</v>
      </c>
      <c r="H47" s="24">
        <v>749.01400000000024</v>
      </c>
      <c r="I47" s="160">
        <v>840.15100000000007</v>
      </c>
      <c r="J47" s="359">
        <f t="shared" si="12"/>
        <v>2.0214700395131981E-2</v>
      </c>
      <c r="K47" s="259">
        <f t="shared" si="13"/>
        <v>2.6047656970856575E-2</v>
      </c>
      <c r="L47" s="337">
        <f t="shared" si="14"/>
        <v>0.12167596333312836</v>
      </c>
      <c r="N47" s="47">
        <f t="shared" si="8"/>
        <v>2.3502681263786789</v>
      </c>
      <c r="O47" s="163">
        <f t="shared" si="8"/>
        <v>2.1952220695133238</v>
      </c>
      <c r="P47" s="337">
        <f t="shared" si="15"/>
        <v>-6.5969518594566456E-2</v>
      </c>
    </row>
    <row r="48" spans="1:17" ht="20.100000000000001" customHeight="1" x14ac:dyDescent="0.25">
      <c r="A48" s="44" t="s">
        <v>176</v>
      </c>
      <c r="B48" s="24">
        <v>3124.7500000000005</v>
      </c>
      <c r="C48" s="160">
        <v>3149.809999999999</v>
      </c>
      <c r="D48" s="359">
        <f t="shared" si="9"/>
        <v>2.2916809067832434E-2</v>
      </c>
      <c r="E48" s="259">
        <f t="shared" si="10"/>
        <v>2.6151646856083528E-2</v>
      </c>
      <c r="F48" s="337">
        <f t="shared" si="11"/>
        <v>8.0198415873265309E-3</v>
      </c>
      <c r="H48" s="24">
        <v>713.14800000000014</v>
      </c>
      <c r="I48" s="160">
        <v>818.98799999999994</v>
      </c>
      <c r="J48" s="359">
        <f t="shared" si="12"/>
        <v>1.9246733916038393E-2</v>
      </c>
      <c r="K48" s="259">
        <f t="shared" si="13"/>
        <v>2.539152900758064E-2</v>
      </c>
      <c r="L48" s="337">
        <f t="shared" si="14"/>
        <v>0.14841239125679351</v>
      </c>
      <c r="N48" s="47">
        <f t="shared" si="8"/>
        <v>2.2822561804944397</v>
      </c>
      <c r="O48" s="163">
        <f t="shared" si="8"/>
        <v>2.6001187373206647</v>
      </c>
      <c r="P48" s="337">
        <f t="shared" si="15"/>
        <v>0.13927558156830652</v>
      </c>
    </row>
    <row r="49" spans="1:16" ht="20.100000000000001" customHeight="1" x14ac:dyDescent="0.25">
      <c r="A49" s="44" t="s">
        <v>186</v>
      </c>
      <c r="B49" s="24">
        <v>1851.24</v>
      </c>
      <c r="C49" s="160">
        <v>3484.0700000000006</v>
      </c>
      <c r="D49" s="359">
        <f t="shared" si="9"/>
        <v>1.3576930512435909E-2</v>
      </c>
      <c r="E49" s="259">
        <f t="shared" si="10"/>
        <v>2.8926877577337994E-2</v>
      </c>
      <c r="F49" s="337">
        <f t="shared" si="11"/>
        <v>0.88201961928221118</v>
      </c>
      <c r="H49" s="24">
        <v>559.6049999999999</v>
      </c>
      <c r="I49" s="160">
        <v>792.87900000000002</v>
      </c>
      <c r="J49" s="359">
        <f t="shared" si="12"/>
        <v>1.5102851768615576E-2</v>
      </c>
      <c r="K49" s="259">
        <f t="shared" si="13"/>
        <v>2.4582057524654248E-2</v>
      </c>
      <c r="L49" s="337">
        <f t="shared" si="14"/>
        <v>0.416854745758169</v>
      </c>
      <c r="N49" s="47">
        <f t="shared" si="8"/>
        <v>3.0228657548454003</v>
      </c>
      <c r="O49" s="163">
        <f t="shared" si="8"/>
        <v>2.2757263774838048</v>
      </c>
      <c r="P49" s="337">
        <f t="shared" si="15"/>
        <v>-0.24716260593577263</v>
      </c>
    </row>
    <row r="50" spans="1:16" ht="20.100000000000001" customHeight="1" x14ac:dyDescent="0.25">
      <c r="A50" s="44" t="s">
        <v>179</v>
      </c>
      <c r="B50" s="24">
        <v>2607.0799999999995</v>
      </c>
      <c r="C50" s="160">
        <v>1111.46</v>
      </c>
      <c r="D50" s="359">
        <f t="shared" si="9"/>
        <v>1.9120235085867528E-2</v>
      </c>
      <c r="E50" s="259">
        <f t="shared" si="10"/>
        <v>9.2280199169672492E-3</v>
      </c>
      <c r="F50" s="337">
        <f t="shared" si="11"/>
        <v>-0.57367629685318433</v>
      </c>
      <c r="H50" s="24">
        <v>998.29200000000003</v>
      </c>
      <c r="I50" s="160">
        <v>410.09599999999995</v>
      </c>
      <c r="J50" s="359">
        <f t="shared" si="12"/>
        <v>2.6942318417088454E-2</v>
      </c>
      <c r="K50" s="259">
        <f t="shared" si="13"/>
        <v>1.2714428636186109E-2</v>
      </c>
      <c r="L50" s="337">
        <f t="shared" si="14"/>
        <v>-0.58920235762682671</v>
      </c>
      <c r="N50" s="47">
        <f t="shared" si="8"/>
        <v>3.8291575248937515</v>
      </c>
      <c r="O50" s="163">
        <f t="shared" si="8"/>
        <v>3.6897054324941965</v>
      </c>
      <c r="P50" s="337">
        <f t="shared" si="15"/>
        <v>-3.6418478867208379E-2</v>
      </c>
    </row>
    <row r="51" spans="1:16" ht="20.100000000000001" customHeight="1" x14ac:dyDescent="0.25">
      <c r="A51" s="44" t="s">
        <v>185</v>
      </c>
      <c r="B51" s="24">
        <v>2060.41</v>
      </c>
      <c r="C51" s="160">
        <v>1278.26</v>
      </c>
      <c r="D51" s="359">
        <f t="shared" si="9"/>
        <v>1.5110976100952913E-2</v>
      </c>
      <c r="E51" s="259">
        <f t="shared" si="10"/>
        <v>1.0612895415995676E-2</v>
      </c>
      <c r="F51" s="337">
        <f t="shared" si="11"/>
        <v>-0.37960891278920211</v>
      </c>
      <c r="H51" s="24">
        <v>532.05700000000002</v>
      </c>
      <c r="I51" s="160">
        <v>390.05699999999996</v>
      </c>
      <c r="J51" s="359">
        <f t="shared" si="12"/>
        <v>1.4359374922408305E-2</v>
      </c>
      <c r="K51" s="259">
        <f t="shared" si="13"/>
        <v>1.2093148654326903E-2</v>
      </c>
      <c r="L51" s="337">
        <f t="shared" si="14"/>
        <v>-0.2668886980154383</v>
      </c>
      <c r="N51" s="47">
        <f t="shared" si="8"/>
        <v>2.582287020544455</v>
      </c>
      <c r="O51" s="163">
        <f t="shared" si="8"/>
        <v>3.0514684023594567</v>
      </c>
      <c r="P51" s="337">
        <f t="shared" si="15"/>
        <v>0.18169218916496682</v>
      </c>
    </row>
    <row r="52" spans="1:16" ht="20.100000000000001" customHeight="1" x14ac:dyDescent="0.25">
      <c r="A52" s="44" t="s">
        <v>189</v>
      </c>
      <c r="B52" s="24">
        <v>416.74</v>
      </c>
      <c r="C52" s="160">
        <v>663.38</v>
      </c>
      <c r="D52" s="359">
        <f t="shared" si="9"/>
        <v>3.0563568320436793E-3</v>
      </c>
      <c r="E52" s="259">
        <f t="shared" si="10"/>
        <v>5.5077860224549092E-3</v>
      </c>
      <c r="F52" s="337">
        <f t="shared" si="11"/>
        <v>0.59183183759658298</v>
      </c>
      <c r="H52" s="24">
        <v>117.66699999999997</v>
      </c>
      <c r="I52" s="160">
        <v>197.006</v>
      </c>
      <c r="J52" s="359">
        <f t="shared" si="12"/>
        <v>3.1756457841829308E-3</v>
      </c>
      <c r="K52" s="259">
        <f t="shared" si="13"/>
        <v>6.1078838318356704E-3</v>
      </c>
      <c r="L52" s="337">
        <f t="shared" si="14"/>
        <v>0.67426721170761594</v>
      </c>
      <c r="N52" s="47">
        <f t="shared" ref="N52:N53" si="16">(H52/B52)*10</f>
        <v>2.8235110620530781</v>
      </c>
      <c r="O52" s="163">
        <f t="shared" ref="O52:O53" si="17">(I52/C52)*10</f>
        <v>2.9697307727094575</v>
      </c>
      <c r="P52" s="337">
        <f t="shared" ref="P52:P53" si="18">(O52-N52)/N52</f>
        <v>5.178648407704757E-2</v>
      </c>
    </row>
    <row r="53" spans="1:16" ht="20.100000000000001" customHeight="1" x14ac:dyDescent="0.25">
      <c r="A53" s="44" t="s">
        <v>190</v>
      </c>
      <c r="B53" s="24">
        <v>456.58</v>
      </c>
      <c r="C53" s="160">
        <v>421.31000000000006</v>
      </c>
      <c r="D53" s="359">
        <f t="shared" si="9"/>
        <v>3.3485420223028817E-3</v>
      </c>
      <c r="E53" s="259">
        <f t="shared" si="10"/>
        <v>3.4979730005735448E-3</v>
      </c>
      <c r="F53" s="337">
        <f t="shared" si="11"/>
        <v>-7.7248236891672706E-2</v>
      </c>
      <c r="H53" s="24">
        <v>146.57399999999998</v>
      </c>
      <c r="I53" s="160">
        <v>174.73000000000002</v>
      </c>
      <c r="J53" s="359">
        <f t="shared" si="12"/>
        <v>3.9557998858713904E-3</v>
      </c>
      <c r="K53" s="259">
        <f t="shared" si="13"/>
        <v>5.4172489261070569E-3</v>
      </c>
      <c r="L53" s="337">
        <f t="shared" si="14"/>
        <v>0.19209409581508341</v>
      </c>
      <c r="N53" s="47">
        <f t="shared" si="16"/>
        <v>3.2102588812475359</v>
      </c>
      <c r="O53" s="163">
        <f t="shared" si="17"/>
        <v>4.1473024613704874</v>
      </c>
      <c r="P53" s="337">
        <f t="shared" si="18"/>
        <v>0.29189034740986614</v>
      </c>
    </row>
    <row r="54" spans="1:16" ht="20.100000000000001" customHeight="1" x14ac:dyDescent="0.25">
      <c r="A54" s="44" t="s">
        <v>191</v>
      </c>
      <c r="B54" s="24">
        <v>151.43</v>
      </c>
      <c r="C54" s="160">
        <v>597.93000000000006</v>
      </c>
      <c r="D54" s="359">
        <f t="shared" si="9"/>
        <v>1.1105824136784911E-3</v>
      </c>
      <c r="E54" s="259">
        <f t="shared" si="10"/>
        <v>4.9643801386934552E-3</v>
      </c>
      <c r="F54" s="337">
        <f t="shared" si="11"/>
        <v>2.9485570890840656</v>
      </c>
      <c r="H54" s="24">
        <v>63.863999999999997</v>
      </c>
      <c r="I54" s="160">
        <v>159.77400000000003</v>
      </c>
      <c r="J54" s="359">
        <f t="shared" si="12"/>
        <v>1.7235881118840349E-3</v>
      </c>
      <c r="K54" s="259">
        <f t="shared" si="13"/>
        <v>4.9535599491777535E-3</v>
      </c>
      <c r="L54" s="337">
        <f t="shared" si="14"/>
        <v>1.5017850432168363</v>
      </c>
      <c r="N54" s="47">
        <f t="shared" ref="N54" si="19">(H54/B54)*10</f>
        <v>4.2173941755266462</v>
      </c>
      <c r="O54" s="163">
        <f t="shared" ref="O54" si="20">(I54/C54)*10</f>
        <v>2.6721188098941351</v>
      </c>
      <c r="P54" s="337">
        <f t="shared" ref="P54" si="21">(O54-N54)/N54</f>
        <v>-0.3664052496206488</v>
      </c>
    </row>
    <row r="55" spans="1:16" ht="20.100000000000001" customHeight="1" x14ac:dyDescent="0.25">
      <c r="A55" s="44" t="s">
        <v>192</v>
      </c>
      <c r="B55" s="24">
        <v>844.99</v>
      </c>
      <c r="C55" s="160">
        <v>518.5</v>
      </c>
      <c r="D55" s="359">
        <f t="shared" si="9"/>
        <v>6.197127608361541E-3</v>
      </c>
      <c r="E55" s="259">
        <f t="shared" si="10"/>
        <v>4.3049037544738615E-3</v>
      </c>
      <c r="F55" s="337">
        <f t="shared" si="11"/>
        <v>-0.38638327080793855</v>
      </c>
      <c r="H55" s="24">
        <v>305.10299999999995</v>
      </c>
      <c r="I55" s="160">
        <v>136.113</v>
      </c>
      <c r="J55" s="359">
        <f t="shared" si="12"/>
        <v>8.234246268635767E-3</v>
      </c>
      <c r="K55" s="259">
        <f t="shared" si="13"/>
        <v>4.2199851375219468E-3</v>
      </c>
      <c r="L55" s="337">
        <f t="shared" si="14"/>
        <v>-0.55387852626817824</v>
      </c>
      <c r="N55" s="47">
        <f t="shared" si="8"/>
        <v>3.6107291210546864</v>
      </c>
      <c r="O55" s="163">
        <f t="shared" si="8"/>
        <v>2.6251301832208296</v>
      </c>
      <c r="P55" s="337">
        <f t="shared" si="15"/>
        <v>-0.27296396511349635</v>
      </c>
    </row>
    <row r="56" spans="1:16" ht="20.100000000000001" customHeight="1" x14ac:dyDescent="0.25">
      <c r="A56" s="44" t="s">
        <v>188</v>
      </c>
      <c r="B56" s="24">
        <v>2788.86</v>
      </c>
      <c r="C56" s="160">
        <v>419.92000000000007</v>
      </c>
      <c r="D56" s="359">
        <f t="shared" si="9"/>
        <v>2.0453403356081337E-2</v>
      </c>
      <c r="E56" s="259">
        <f t="shared" si="10"/>
        <v>3.4864323714149745E-3</v>
      </c>
      <c r="F56" s="337">
        <f t="shared" si="11"/>
        <v>-0.84942951600295458</v>
      </c>
      <c r="H56" s="24">
        <v>423.2</v>
      </c>
      <c r="I56" s="160">
        <v>134.90800000000002</v>
      </c>
      <c r="J56" s="359">
        <f t="shared" si="12"/>
        <v>1.1421497071109288E-2</v>
      </c>
      <c r="K56" s="259">
        <f t="shared" si="13"/>
        <v>4.1826258691881803E-3</v>
      </c>
      <c r="L56" s="337">
        <f t="shared" si="14"/>
        <v>-0.68121928166351597</v>
      </c>
      <c r="N56" s="47">
        <f t="shared" ref="N56" si="22">(H56/B56)*10</f>
        <v>1.5174659179736523</v>
      </c>
      <c r="O56" s="163">
        <f t="shared" ref="O56" si="23">(I56/C56)*10</f>
        <v>3.2127071823204418</v>
      </c>
      <c r="P56" s="337">
        <f t="shared" ref="P56" si="24">(O56-N56)/N56</f>
        <v>1.1171527770525018</v>
      </c>
    </row>
    <row r="57" spans="1:16" ht="20.100000000000001" customHeight="1" x14ac:dyDescent="0.25">
      <c r="A57" s="44" t="s">
        <v>193</v>
      </c>
      <c r="B57" s="24">
        <v>586.94000000000005</v>
      </c>
      <c r="C57" s="160">
        <v>363.64000000000004</v>
      </c>
      <c r="D57" s="359">
        <f t="shared" si="9"/>
        <v>4.3045977803899725E-3</v>
      </c>
      <c r="E57" s="259">
        <f t="shared" si="10"/>
        <v>3.0191614296564613E-3</v>
      </c>
      <c r="F57" s="337">
        <f t="shared" si="11"/>
        <v>-0.38044774593655228</v>
      </c>
      <c r="H57" s="24">
        <v>127.788</v>
      </c>
      <c r="I57" s="160">
        <v>92.850999999999999</v>
      </c>
      <c r="J57" s="359">
        <f t="shared" si="12"/>
        <v>3.4487955286458261E-3</v>
      </c>
      <c r="K57" s="259">
        <f t="shared" si="13"/>
        <v>2.8787098954842685E-3</v>
      </c>
      <c r="L57" s="337">
        <f t="shared" si="14"/>
        <v>-0.27339812814974801</v>
      </c>
      <c r="N57" s="47">
        <f t="shared" ref="N57" si="25">(H57/B57)*10</f>
        <v>2.1771901727604179</v>
      </c>
      <c r="O57" s="163">
        <f t="shared" ref="O57" si="26">(I57/C57)*10</f>
        <v>2.5533769662303376</v>
      </c>
      <c r="P57" s="337">
        <f t="shared" ref="P57" si="27">(O57-N57)/N57</f>
        <v>0.17278545447086949</v>
      </c>
    </row>
    <row r="58" spans="1:16" ht="20.100000000000001" customHeight="1" x14ac:dyDescent="0.25">
      <c r="A58" s="44" t="s">
        <v>194</v>
      </c>
      <c r="B58" s="24">
        <v>187.05000000000004</v>
      </c>
      <c r="C58" s="160">
        <v>210.92999999999998</v>
      </c>
      <c r="D58" s="359">
        <f t="shared" si="9"/>
        <v>1.3718182690257003E-3</v>
      </c>
      <c r="E58" s="259">
        <f t="shared" si="10"/>
        <v>1.7512697182857696E-3</v>
      </c>
      <c r="F58" s="337">
        <f t="shared" si="11"/>
        <v>0.12766639935845994</v>
      </c>
      <c r="H58" s="24">
        <v>146.01600000000002</v>
      </c>
      <c r="I58" s="160">
        <v>66.213000000000008</v>
      </c>
      <c r="J58" s="359">
        <f t="shared" si="12"/>
        <v>3.940740350508256E-3</v>
      </c>
      <c r="K58" s="259">
        <f t="shared" si="13"/>
        <v>2.0528375387416386E-3</v>
      </c>
      <c r="L58" s="337">
        <f t="shared" si="14"/>
        <v>-0.54653599605522685</v>
      </c>
      <c r="N58" s="47">
        <f t="shared" ref="N58" si="28">(H58/B58)*10</f>
        <v>7.8062550120288687</v>
      </c>
      <c r="O58" s="163">
        <f t="shared" ref="O58" si="29">(I58/C58)*10</f>
        <v>3.1390982790499224</v>
      </c>
      <c r="P58" s="337">
        <f t="shared" ref="P58" si="30">(O58-N58)/N58</f>
        <v>-0.59787397744337056</v>
      </c>
    </row>
    <row r="59" spans="1:16" ht="20.100000000000001" customHeight="1" x14ac:dyDescent="0.25">
      <c r="A59" s="44" t="s">
        <v>187</v>
      </c>
      <c r="B59" s="24">
        <v>286.81999999999994</v>
      </c>
      <c r="C59" s="160">
        <v>139.17000000000002</v>
      </c>
      <c r="D59" s="359">
        <f t="shared" si="9"/>
        <v>2.1035280188289288E-3</v>
      </c>
      <c r="E59" s="259">
        <f t="shared" si="10"/>
        <v>1.1554743597109497E-3</v>
      </c>
      <c r="F59" s="337">
        <f t="shared" si="11"/>
        <v>-0.51478279060037635</v>
      </c>
      <c r="H59" s="24">
        <v>159.98299999999998</v>
      </c>
      <c r="I59" s="160">
        <v>61.206000000000003</v>
      </c>
      <c r="J59" s="359">
        <f t="shared" si="12"/>
        <v>4.3176875376353422E-3</v>
      </c>
      <c r="K59" s="259">
        <f t="shared" si="13"/>
        <v>1.8976028030178475E-3</v>
      </c>
      <c r="L59" s="337">
        <f t="shared" si="14"/>
        <v>-0.61742185107167624</v>
      </c>
      <c r="N59" s="47">
        <f t="shared" ref="N59" si="31">(H59/B59)*10</f>
        <v>5.5778188410850014</v>
      </c>
      <c r="O59" s="163">
        <f t="shared" ref="O59" si="32">(I59/C59)*10</f>
        <v>4.3979305884888982</v>
      </c>
      <c r="P59" s="337">
        <f t="shared" ref="P59" si="33">(O59-N59)/N59</f>
        <v>-0.21153219317653393</v>
      </c>
    </row>
    <row r="60" spans="1:16" ht="20.100000000000001" customHeight="1" x14ac:dyDescent="0.25">
      <c r="A60" s="44" t="s">
        <v>211</v>
      </c>
      <c r="B60" s="24">
        <v>38.630000000000003</v>
      </c>
      <c r="C60" s="160">
        <v>41.120000000000012</v>
      </c>
      <c r="D60" s="359">
        <f t="shared" si="9"/>
        <v>2.833110918602662E-4</v>
      </c>
      <c r="E60" s="259">
        <f t="shared" si="10"/>
        <v>3.4140336043194839E-4</v>
      </c>
      <c r="F60" s="337">
        <f t="shared" si="11"/>
        <v>6.4457675381827825E-2</v>
      </c>
      <c r="H60" s="24">
        <v>18.319000000000003</v>
      </c>
      <c r="I60" s="160">
        <v>13.553000000000003</v>
      </c>
      <c r="J60" s="359">
        <f t="shared" si="12"/>
        <v>4.9440076759369345E-4</v>
      </c>
      <c r="K60" s="259">
        <f t="shared" si="13"/>
        <v>4.2019100724276849E-4</v>
      </c>
      <c r="L60" s="337">
        <f t="shared" si="14"/>
        <v>-0.26016703968557231</v>
      </c>
      <c r="N60" s="47">
        <f t="shared" si="8"/>
        <v>4.7421692984726898</v>
      </c>
      <c r="O60" s="163">
        <f t="shared" si="8"/>
        <v>3.2959630350194553</v>
      </c>
      <c r="P60" s="337">
        <f t="shared" si="15"/>
        <v>-0.30496723596920383</v>
      </c>
    </row>
    <row r="61" spans="1:16" ht="20.100000000000001" customHeight="1" thickBot="1" x14ac:dyDescent="0.3">
      <c r="A61" s="13" t="s">
        <v>17</v>
      </c>
      <c r="B61" s="24">
        <f>B62-SUM(B39:B60)</f>
        <v>134.86000000004424</v>
      </c>
      <c r="C61" s="160">
        <f>C62-SUM(C39:C60)</f>
        <v>51.210000000035507</v>
      </c>
      <c r="D61" s="359">
        <f t="shared" si="9"/>
        <v>9.8905860337271628E-4</v>
      </c>
      <c r="E61" s="259">
        <f t="shared" si="10"/>
        <v>4.251767044681954E-4</v>
      </c>
      <c r="F61" s="337">
        <f t="shared" si="11"/>
        <v>-0.62027287557453126</v>
      </c>
      <c r="H61" s="24">
        <f>H62-SUM(H39:H60)</f>
        <v>64.136999999995169</v>
      </c>
      <c r="I61" s="160">
        <f>I62-SUM(I39:I60)</f>
        <v>20.385999999998603</v>
      </c>
      <c r="J61" s="359">
        <f t="shared" si="12"/>
        <v>1.7309559490776966E-3</v>
      </c>
      <c r="K61" s="259">
        <f t="shared" si="13"/>
        <v>6.3203821099760125E-4</v>
      </c>
      <c r="L61" s="337">
        <f t="shared" si="14"/>
        <v>-0.68214914947689886</v>
      </c>
      <c r="N61" s="47">
        <f t="shared" si="8"/>
        <v>4.755820851251233</v>
      </c>
      <c r="O61" s="163">
        <f t="shared" si="8"/>
        <v>3.9808631126702734</v>
      </c>
      <c r="P61" s="337">
        <f t="shared" si="15"/>
        <v>-0.1629493126043787</v>
      </c>
    </row>
    <row r="62" spans="1:16" s="2" customFormat="1" ht="26.25" customHeight="1" thickBot="1" x14ac:dyDescent="0.3">
      <c r="A62" s="17" t="s">
        <v>18</v>
      </c>
      <c r="B62" s="22">
        <v>136351.88000000003</v>
      </c>
      <c r="C62" s="165">
        <v>120444.04000000001</v>
      </c>
      <c r="D62" s="315">
        <f>SUM(D39:D61)</f>
        <v>1</v>
      </c>
      <c r="E62" s="316">
        <f>SUM(E39:E61)</f>
        <v>1.0000000000000004</v>
      </c>
      <c r="F62" s="362">
        <f t="shared" si="11"/>
        <v>-0.11666755163185151</v>
      </c>
      <c r="H62" s="22">
        <v>37052.936000000009</v>
      </c>
      <c r="I62" s="165">
        <v>32254.379000000004</v>
      </c>
      <c r="J62" s="315">
        <f t="shared" si="12"/>
        <v>1</v>
      </c>
      <c r="K62" s="316">
        <f t="shared" si="13"/>
        <v>1</v>
      </c>
      <c r="L62" s="362">
        <f t="shared" si="14"/>
        <v>-0.12950544593821131</v>
      </c>
      <c r="N62" s="43">
        <f t="shared" si="8"/>
        <v>2.7174495870537321</v>
      </c>
      <c r="O62" s="170">
        <f t="shared" si="8"/>
        <v>2.6779555883379533</v>
      </c>
      <c r="P62" s="362">
        <f t="shared" si="15"/>
        <v>-1.4533479812811641E-2</v>
      </c>
    </row>
    <row r="64" spans="1:16" ht="15.75" thickBot="1" x14ac:dyDescent="0.3"/>
    <row r="65" spans="1:16" x14ac:dyDescent="0.25">
      <c r="A65" s="467" t="s">
        <v>15</v>
      </c>
      <c r="B65" s="454" t="s">
        <v>1</v>
      </c>
      <c r="C65" s="450"/>
      <c r="D65" s="454" t="s">
        <v>104</v>
      </c>
      <c r="E65" s="450"/>
      <c r="F65" s="148" t="s">
        <v>0</v>
      </c>
      <c r="H65" s="465" t="s">
        <v>19</v>
      </c>
      <c r="I65" s="466"/>
      <c r="J65" s="454" t="s">
        <v>104</v>
      </c>
      <c r="K65" s="455"/>
      <c r="L65" s="148" t="s">
        <v>0</v>
      </c>
      <c r="N65" s="462" t="s">
        <v>22</v>
      </c>
      <c r="O65" s="450"/>
      <c r="P65" s="148" t="s">
        <v>0</v>
      </c>
    </row>
    <row r="66" spans="1:16" x14ac:dyDescent="0.25">
      <c r="A66" s="468"/>
      <c r="B66" s="457" t="str">
        <f>B37</f>
        <v>jun</v>
      </c>
      <c r="C66" s="459"/>
      <c r="D66" s="457" t="str">
        <f>B66</f>
        <v>jun</v>
      </c>
      <c r="E66" s="459"/>
      <c r="F66" s="149" t="str">
        <f>F5</f>
        <v>2022 /2021</v>
      </c>
      <c r="H66" s="460" t="str">
        <f>B66</f>
        <v>jun</v>
      </c>
      <c r="I66" s="459"/>
      <c r="J66" s="457" t="str">
        <f>B66</f>
        <v>jun</v>
      </c>
      <c r="K66" s="458"/>
      <c r="L66" s="149" t="str">
        <f>F66</f>
        <v>2022 /2021</v>
      </c>
      <c r="N66" s="460" t="str">
        <f>B66</f>
        <v>jun</v>
      </c>
      <c r="O66" s="458"/>
      <c r="P66" s="149" t="str">
        <f>L66</f>
        <v>2022 /2021</v>
      </c>
    </row>
    <row r="67" spans="1:16" ht="19.5" customHeight="1" thickBot="1" x14ac:dyDescent="0.3">
      <c r="A67" s="469"/>
      <c r="B67" s="117">
        <f>B6</f>
        <v>2021</v>
      </c>
      <c r="C67" s="152">
        <f>C6</f>
        <v>2022</v>
      </c>
      <c r="D67" s="117">
        <f>B67</f>
        <v>2021</v>
      </c>
      <c r="E67" s="152">
        <f>C67</f>
        <v>2022</v>
      </c>
      <c r="F67" s="150" t="str">
        <f>F38</f>
        <v>HL</v>
      </c>
      <c r="H67" s="30">
        <f>B67</f>
        <v>2021</v>
      </c>
      <c r="I67" s="152">
        <f>C67</f>
        <v>2022</v>
      </c>
      <c r="J67" s="117">
        <f>B67</f>
        <v>2021</v>
      </c>
      <c r="K67" s="152">
        <f>C67</f>
        <v>2022</v>
      </c>
      <c r="L67" s="322">
        <f>L38</f>
        <v>1000</v>
      </c>
      <c r="N67" s="30">
        <f>B67</f>
        <v>2021</v>
      </c>
      <c r="O67" s="152">
        <f>C67</f>
        <v>2022</v>
      </c>
      <c r="P67" s="150"/>
    </row>
    <row r="68" spans="1:16" ht="20.100000000000001" customHeight="1" x14ac:dyDescent="0.25">
      <c r="A68" s="44" t="s">
        <v>164</v>
      </c>
      <c r="B68" s="45">
        <v>22222.5</v>
      </c>
      <c r="C68" s="167">
        <v>21029</v>
      </c>
      <c r="D68" s="359">
        <f>B68/$B$96</f>
        <v>0.15448627517445007</v>
      </c>
      <c r="E68" s="308">
        <f>C68/$C$96</f>
        <v>0.15722211277540876</v>
      </c>
      <c r="F68" s="337">
        <f>(C68-B68)/B68</f>
        <v>-5.3706828664641694E-2</v>
      </c>
      <c r="H68" s="24">
        <v>8981.1760000000013</v>
      </c>
      <c r="I68" s="167">
        <v>8704.43</v>
      </c>
      <c r="J68" s="307">
        <f>H68/$H$96</f>
        <v>0.2375094707061968</v>
      </c>
      <c r="K68" s="308">
        <f>I68/$I$96</f>
        <v>0.22763652260127573</v>
      </c>
      <c r="L68" s="337">
        <f t="shared" ref="L68:L70" si="34">(I68-H68)/H68</f>
        <v>-3.0814004758397004E-2</v>
      </c>
      <c r="N68" s="47">
        <f t="shared" ref="N68:O83" si="35">(H68/B68)*10</f>
        <v>4.041478681516482</v>
      </c>
      <c r="O68" s="163">
        <f t="shared" si="35"/>
        <v>4.1392505587521997</v>
      </c>
      <c r="P68" s="337">
        <f t="shared" ref="P68:P69" si="36">(O68-N68)/N68</f>
        <v>2.4192105152718704E-2</v>
      </c>
    </row>
    <row r="69" spans="1:16" ht="20.100000000000001" customHeight="1" x14ac:dyDescent="0.25">
      <c r="A69" s="44" t="s">
        <v>215</v>
      </c>
      <c r="B69" s="24">
        <v>21628.19</v>
      </c>
      <c r="C69" s="160">
        <v>16898.260000000002</v>
      </c>
      <c r="D69" s="359">
        <f t="shared" ref="D69:D95" si="37">B69/$B$96</f>
        <v>0.15035475359951803</v>
      </c>
      <c r="E69" s="259">
        <f t="shared" ref="E69:E95" si="38">C69/$C$96</f>
        <v>0.12633887200666599</v>
      </c>
      <c r="F69" s="337">
        <f>(C69-B69)/B69</f>
        <v>-0.21869282635301415</v>
      </c>
      <c r="H69" s="24">
        <v>6306.5600000000013</v>
      </c>
      <c r="I69" s="160">
        <v>5169.2970000000005</v>
      </c>
      <c r="J69" s="258">
        <f t="shared" ref="J69:J95" si="39">H69/$H$96</f>
        <v>0.1667785741618773</v>
      </c>
      <c r="K69" s="259">
        <f t="shared" ref="K69:K95" si="40">I69/$I$96</f>
        <v>0.13518642729888194</v>
      </c>
      <c r="L69" s="337">
        <f t="shared" si="34"/>
        <v>-0.18033016414653957</v>
      </c>
      <c r="N69" s="47">
        <f t="shared" si="35"/>
        <v>2.9158981865796454</v>
      </c>
      <c r="O69" s="163">
        <f t="shared" si="35"/>
        <v>3.0590705788643326</v>
      </c>
      <c r="P69" s="337">
        <f t="shared" si="36"/>
        <v>4.9100614329963543E-2</v>
      </c>
    </row>
    <row r="70" spans="1:16" ht="20.100000000000001" customHeight="1" x14ac:dyDescent="0.25">
      <c r="A70" s="44" t="s">
        <v>165</v>
      </c>
      <c r="B70" s="24">
        <v>21837.27</v>
      </c>
      <c r="C70" s="160">
        <v>14023.070000000002</v>
      </c>
      <c r="D70" s="359">
        <f t="shared" si="37"/>
        <v>0.15180823499960686</v>
      </c>
      <c r="E70" s="259">
        <f t="shared" si="38"/>
        <v>0.1048426788243593</v>
      </c>
      <c r="F70" s="337">
        <f>(C70-B70)/B70</f>
        <v>-0.35783777001429201</v>
      </c>
      <c r="H70" s="24">
        <v>5573.5960000000014</v>
      </c>
      <c r="I70" s="160">
        <v>4464.418999999999</v>
      </c>
      <c r="J70" s="258">
        <f t="shared" si="39"/>
        <v>0.14739515581146342</v>
      </c>
      <c r="K70" s="259">
        <f t="shared" si="40"/>
        <v>0.11675259799838296</v>
      </c>
      <c r="L70" s="337">
        <f t="shared" si="34"/>
        <v>-0.19900563298811075</v>
      </c>
      <c r="N70" s="47">
        <f t="shared" ref="N70" si="41">(H70/B70)*10</f>
        <v>2.5523318619955706</v>
      </c>
      <c r="O70" s="163">
        <f t="shared" ref="O70" si="42">(I70/C70)*10</f>
        <v>3.1836245558212277</v>
      </c>
      <c r="P70" s="337">
        <f t="shared" ref="P70" si="43">(O70-N70)/N70</f>
        <v>0.2473395811985333</v>
      </c>
    </row>
    <row r="71" spans="1:16" ht="20.100000000000001" customHeight="1" x14ac:dyDescent="0.25">
      <c r="A71" s="44" t="s">
        <v>166</v>
      </c>
      <c r="B71" s="24">
        <v>9804.4100000000017</v>
      </c>
      <c r="C71" s="160">
        <v>8674.4700000000012</v>
      </c>
      <c r="D71" s="359">
        <f t="shared" si="37"/>
        <v>6.8158253175076178E-2</v>
      </c>
      <c r="E71" s="259">
        <f t="shared" si="38"/>
        <v>6.4854177593176104E-2</v>
      </c>
      <c r="F71" s="337">
        <f t="shared" ref="F71:F96" si="44">(C71-B71)/B71</f>
        <v>-0.11524813833774805</v>
      </c>
      <c r="H71" s="24">
        <v>3589.2980000000002</v>
      </c>
      <c r="I71" s="160">
        <v>3747.1820000000007</v>
      </c>
      <c r="J71" s="258">
        <f t="shared" si="39"/>
        <v>9.4919893362162222E-2</v>
      </c>
      <c r="K71" s="259">
        <f t="shared" si="40"/>
        <v>9.7995558587304826E-2</v>
      </c>
      <c r="L71" s="337">
        <f t="shared" ref="L71:L96" si="45">(I71-H71)/H71</f>
        <v>4.3987431525607641E-2</v>
      </c>
      <c r="N71" s="47">
        <f t="shared" ref="N71" si="46">(H71/B71)*10</f>
        <v>3.6609015738835886</v>
      </c>
      <c r="O71" s="163">
        <f t="shared" si="35"/>
        <v>4.3197820731410683</v>
      </c>
      <c r="P71" s="337">
        <f t="shared" ref="P71:P96" si="47">(O71-N71)/N71</f>
        <v>0.17997766013646757</v>
      </c>
    </row>
    <row r="72" spans="1:16" ht="20.100000000000001" customHeight="1" x14ac:dyDescent="0.25">
      <c r="A72" s="44" t="s">
        <v>171</v>
      </c>
      <c r="B72" s="24">
        <v>7513.9000000000005</v>
      </c>
      <c r="C72" s="160">
        <v>18166.089999999993</v>
      </c>
      <c r="D72" s="359">
        <f t="shared" si="37"/>
        <v>5.22350960977973E-2</v>
      </c>
      <c r="E72" s="259">
        <f t="shared" si="38"/>
        <v>0.13581773030901254</v>
      </c>
      <c r="F72" s="337">
        <f t="shared" si="44"/>
        <v>1.4176645949506901</v>
      </c>
      <c r="H72" s="24">
        <v>1025.568</v>
      </c>
      <c r="I72" s="160">
        <v>2695.2890000000002</v>
      </c>
      <c r="J72" s="258">
        <f t="shared" si="39"/>
        <v>2.7121405131489772E-2</v>
      </c>
      <c r="K72" s="259">
        <f t="shared" si="40"/>
        <v>7.0486662006067013E-2</v>
      </c>
      <c r="L72" s="337">
        <f t="shared" si="45"/>
        <v>1.6280938952853445</v>
      </c>
      <c r="N72" s="47">
        <f t="shared" si="35"/>
        <v>1.3648943957199322</v>
      </c>
      <c r="O72" s="163">
        <f t="shared" si="35"/>
        <v>1.4836924181263009</v>
      </c>
      <c r="P72" s="337">
        <f t="shared" si="47"/>
        <v>8.7038252028067767E-2</v>
      </c>
    </row>
    <row r="73" spans="1:16" ht="20.100000000000001" customHeight="1" x14ac:dyDescent="0.25">
      <c r="A73" s="44" t="s">
        <v>170</v>
      </c>
      <c r="B73" s="24">
        <v>8701.2400000000016</v>
      </c>
      <c r="C73" s="160">
        <v>5703.39</v>
      </c>
      <c r="D73" s="359">
        <f t="shared" si="37"/>
        <v>6.0489240949440082E-2</v>
      </c>
      <c r="E73" s="259">
        <f t="shared" si="38"/>
        <v>4.2641068323845101E-2</v>
      </c>
      <c r="F73" s="337">
        <f t="shared" si="44"/>
        <v>-0.34453135415182212</v>
      </c>
      <c r="H73" s="24">
        <v>2921.5030000000002</v>
      </c>
      <c r="I73" s="160">
        <v>2022.1739999999998</v>
      </c>
      <c r="J73" s="258">
        <f t="shared" si="39"/>
        <v>7.7259885698327924E-2</v>
      </c>
      <c r="K73" s="259">
        <f t="shared" si="40"/>
        <v>5.2883492365923108E-2</v>
      </c>
      <c r="L73" s="337">
        <f t="shared" si="45"/>
        <v>-0.30783093496737823</v>
      </c>
      <c r="N73" s="47">
        <f t="shared" si="35"/>
        <v>3.3575708749557531</v>
      </c>
      <c r="O73" s="163">
        <f t="shared" si="35"/>
        <v>3.5455650060753334</v>
      </c>
      <c r="P73" s="337">
        <f t="shared" si="47"/>
        <v>5.5991113254476789E-2</v>
      </c>
    </row>
    <row r="74" spans="1:16" ht="20.100000000000001" customHeight="1" x14ac:dyDescent="0.25">
      <c r="A74" s="44" t="s">
        <v>181</v>
      </c>
      <c r="B74" s="24">
        <v>90.63000000000001</v>
      </c>
      <c r="C74" s="160">
        <v>540.54</v>
      </c>
      <c r="D74" s="359">
        <f t="shared" si="37"/>
        <v>6.3004122484240806E-4</v>
      </c>
      <c r="E74" s="259">
        <f t="shared" si="38"/>
        <v>4.0413163174482592E-3</v>
      </c>
      <c r="F74" s="337">
        <f t="shared" si="44"/>
        <v>4.9642502482621635</v>
      </c>
      <c r="H74" s="24">
        <v>226.92199999999994</v>
      </c>
      <c r="I74" s="160">
        <v>1149.6549999999997</v>
      </c>
      <c r="J74" s="258">
        <f t="shared" si="39"/>
        <v>6.0010096797559215E-3</v>
      </c>
      <c r="K74" s="259">
        <f t="shared" si="40"/>
        <v>3.0065548966580188E-2</v>
      </c>
      <c r="L74" s="337">
        <f t="shared" si="45"/>
        <v>4.0663003146455612</v>
      </c>
      <c r="N74" s="47">
        <f t="shared" si="35"/>
        <v>25.038287542756255</v>
      </c>
      <c r="O74" s="163">
        <f t="shared" si="35"/>
        <v>21.268638768638763</v>
      </c>
      <c r="P74" s="337">
        <f t="shared" si="47"/>
        <v>-0.15055537515016984</v>
      </c>
    </row>
    <row r="75" spans="1:16" ht="20.100000000000001" customHeight="1" x14ac:dyDescent="0.25">
      <c r="A75" s="44" t="s">
        <v>177</v>
      </c>
      <c r="B75" s="24">
        <v>3805.25</v>
      </c>
      <c r="C75" s="160">
        <v>3883.7100000000005</v>
      </c>
      <c r="D75" s="359">
        <f t="shared" si="37"/>
        <v>2.6453319770843791E-2</v>
      </c>
      <c r="E75" s="259">
        <f t="shared" si="38"/>
        <v>2.9036335137523555E-2</v>
      </c>
      <c r="F75" s="337">
        <f t="shared" si="44"/>
        <v>2.0618881808028511E-2</v>
      </c>
      <c r="H75" s="24">
        <v>1101.2730000000001</v>
      </c>
      <c r="I75" s="160">
        <v>1086.722</v>
      </c>
      <c r="J75" s="258">
        <f t="shared" si="39"/>
        <v>2.9123443002678655E-2</v>
      </c>
      <c r="K75" s="259">
        <f t="shared" si="40"/>
        <v>2.8419737663960026E-2</v>
      </c>
      <c r="L75" s="337">
        <f t="shared" si="45"/>
        <v>-1.3212890899895082E-2</v>
      </c>
      <c r="N75" s="47">
        <f t="shared" si="35"/>
        <v>2.89408843045792</v>
      </c>
      <c r="O75" s="163">
        <f t="shared" si="35"/>
        <v>2.7981543421110224</v>
      </c>
      <c r="P75" s="337">
        <f t="shared" si="47"/>
        <v>-3.3148291993178064E-2</v>
      </c>
    </row>
    <row r="76" spans="1:16" ht="20.100000000000001" customHeight="1" x14ac:dyDescent="0.25">
      <c r="A76" s="44" t="s">
        <v>183</v>
      </c>
      <c r="B76" s="24">
        <v>17811.990000000002</v>
      </c>
      <c r="C76" s="160">
        <v>15366.25</v>
      </c>
      <c r="D76" s="359">
        <f t="shared" si="37"/>
        <v>0.12382531166810905</v>
      </c>
      <c r="E76" s="259">
        <f t="shared" si="38"/>
        <v>0.11488488708141732</v>
      </c>
      <c r="F76" s="337">
        <f t="shared" si="44"/>
        <v>-0.13730863311735531</v>
      </c>
      <c r="H76" s="24">
        <v>966.37600000000009</v>
      </c>
      <c r="I76" s="160">
        <v>1046.1750000000002</v>
      </c>
      <c r="J76" s="258">
        <f t="shared" si="39"/>
        <v>2.5556057721524621E-2</v>
      </c>
      <c r="K76" s="259">
        <f t="shared" si="40"/>
        <v>2.7359360582185126E-2</v>
      </c>
      <c r="L76" s="337">
        <f t="shared" si="45"/>
        <v>8.2575519259584354E-2</v>
      </c>
      <c r="N76" s="47">
        <f t="shared" si="35"/>
        <v>0.54254241103885636</v>
      </c>
      <c r="O76" s="163">
        <f t="shared" si="35"/>
        <v>0.68082648661840084</v>
      </c>
      <c r="P76" s="337">
        <f t="shared" si="47"/>
        <v>0.25488159591940307</v>
      </c>
    </row>
    <row r="77" spans="1:16" ht="20.100000000000001" customHeight="1" x14ac:dyDescent="0.25">
      <c r="A77" s="44" t="s">
        <v>182</v>
      </c>
      <c r="B77" s="24">
        <v>3600.2900000000004</v>
      </c>
      <c r="C77" s="160">
        <v>1848.2400000000002</v>
      </c>
      <c r="D77" s="359">
        <f t="shared" si="37"/>
        <v>2.5028479768154841E-2</v>
      </c>
      <c r="E77" s="259">
        <f t="shared" si="38"/>
        <v>1.3818260388797448E-2</v>
      </c>
      <c r="F77" s="337">
        <f t="shared" si="44"/>
        <v>-0.48664135389093655</v>
      </c>
      <c r="H77" s="24">
        <v>964.62099999999987</v>
      </c>
      <c r="I77" s="160">
        <v>707.87200000000018</v>
      </c>
      <c r="J77" s="258">
        <f t="shared" si="39"/>
        <v>2.5509646302675975E-2</v>
      </c>
      <c r="K77" s="259">
        <f t="shared" si="40"/>
        <v>1.8512127793182356E-2</v>
      </c>
      <c r="L77" s="337">
        <f t="shared" si="45"/>
        <v>-0.26616567543107572</v>
      </c>
      <c r="N77" s="47">
        <f t="shared" si="35"/>
        <v>2.6792869463293227</v>
      </c>
      <c r="O77" s="163">
        <f t="shared" si="35"/>
        <v>3.8299787906332519</v>
      </c>
      <c r="P77" s="337">
        <f t="shared" si="47"/>
        <v>0.4294768971574322</v>
      </c>
    </row>
    <row r="78" spans="1:16" ht="20.100000000000001" customHeight="1" x14ac:dyDescent="0.25">
      <c r="A78" s="44" t="s">
        <v>180</v>
      </c>
      <c r="B78" s="24">
        <v>1645.0300000000002</v>
      </c>
      <c r="C78" s="160">
        <v>1765.1100000000001</v>
      </c>
      <c r="D78" s="359">
        <f t="shared" si="37"/>
        <v>1.1435912127358562E-2</v>
      </c>
      <c r="E78" s="259">
        <f t="shared" si="38"/>
        <v>1.3196743710162242E-2</v>
      </c>
      <c r="F78" s="337">
        <f t="shared" si="44"/>
        <v>7.2995629259040809E-2</v>
      </c>
      <c r="H78" s="24">
        <v>594.98099999999999</v>
      </c>
      <c r="I78" s="160">
        <v>668.06699999999989</v>
      </c>
      <c r="J78" s="258">
        <f t="shared" si="39"/>
        <v>1.5734423018794384E-2</v>
      </c>
      <c r="K78" s="259">
        <f t="shared" si="40"/>
        <v>1.7471155347870734E-2</v>
      </c>
      <c r="L78" s="337">
        <f t="shared" si="45"/>
        <v>0.12283753598854401</v>
      </c>
      <c r="N78" s="47">
        <f t="shared" si="35"/>
        <v>3.6168398144714682</v>
      </c>
      <c r="O78" s="163">
        <f t="shared" si="35"/>
        <v>3.7848462702041226</v>
      </c>
      <c r="P78" s="337">
        <f t="shared" si="47"/>
        <v>4.6451174049908901E-2</v>
      </c>
    </row>
    <row r="79" spans="1:16" ht="20.100000000000001" customHeight="1" x14ac:dyDescent="0.25">
      <c r="A79" s="44" t="s">
        <v>197</v>
      </c>
      <c r="B79" s="24">
        <v>5534.2400000000007</v>
      </c>
      <c r="C79" s="160">
        <v>3169.54</v>
      </c>
      <c r="D79" s="359">
        <f t="shared" si="37"/>
        <v>3.8472904647157101E-2</v>
      </c>
      <c r="E79" s="259">
        <f t="shared" si="38"/>
        <v>2.3696884080373251E-2</v>
      </c>
      <c r="F79" s="337">
        <f t="shared" si="44"/>
        <v>-0.42728540865593118</v>
      </c>
      <c r="H79" s="24">
        <v>1437.7719999999999</v>
      </c>
      <c r="I79" s="160">
        <v>631.95000000000005</v>
      </c>
      <c r="J79" s="258">
        <f t="shared" si="39"/>
        <v>3.8022244160028702E-2</v>
      </c>
      <c r="K79" s="259">
        <f t="shared" si="40"/>
        <v>1.652663074524997E-2</v>
      </c>
      <c r="L79" s="337">
        <f t="shared" si="45"/>
        <v>-0.56046577621486571</v>
      </c>
      <c r="N79" s="47">
        <f t="shared" si="35"/>
        <v>2.5979574431177537</v>
      </c>
      <c r="O79" s="163">
        <f t="shared" si="35"/>
        <v>1.9938224474213926</v>
      </c>
      <c r="P79" s="337">
        <f t="shared" si="47"/>
        <v>-0.23254229868036311</v>
      </c>
    </row>
    <row r="80" spans="1:16" ht="20.100000000000001" customHeight="1" x14ac:dyDescent="0.25">
      <c r="A80" s="44" t="s">
        <v>196</v>
      </c>
      <c r="B80" s="24">
        <v>1414.93</v>
      </c>
      <c r="C80" s="160">
        <v>1064.1000000000001</v>
      </c>
      <c r="D80" s="359">
        <f t="shared" si="37"/>
        <v>9.8363039861664829E-3</v>
      </c>
      <c r="E80" s="259">
        <f t="shared" si="38"/>
        <v>7.9556826384665214E-3</v>
      </c>
      <c r="F80" s="337">
        <f t="shared" si="44"/>
        <v>-0.24794866177125363</v>
      </c>
      <c r="H80" s="24">
        <v>367.32599999999996</v>
      </c>
      <c r="I80" s="160">
        <v>628.63599999999997</v>
      </c>
      <c r="J80" s="258">
        <f t="shared" si="39"/>
        <v>9.7140289686589408E-3</v>
      </c>
      <c r="K80" s="259">
        <f t="shared" si="40"/>
        <v>1.6439963676194255E-2</v>
      </c>
      <c r="L80" s="337">
        <f t="shared" si="45"/>
        <v>0.71138443780184368</v>
      </c>
      <c r="N80" s="47">
        <f t="shared" si="35"/>
        <v>2.5960718904822144</v>
      </c>
      <c r="O80" s="163">
        <f t="shared" si="35"/>
        <v>5.9076778498261433</v>
      </c>
      <c r="P80" s="337">
        <f t="shared" si="47"/>
        <v>1.2756218236810097</v>
      </c>
    </row>
    <row r="81" spans="1:16" ht="20.100000000000001" customHeight="1" x14ac:dyDescent="0.25">
      <c r="A81" s="44" t="s">
        <v>203</v>
      </c>
      <c r="B81" s="24">
        <v>283.87</v>
      </c>
      <c r="C81" s="160">
        <v>475.72999999999996</v>
      </c>
      <c r="D81" s="359">
        <f t="shared" si="37"/>
        <v>1.9734061844423958E-3</v>
      </c>
      <c r="E81" s="259">
        <f t="shared" si="38"/>
        <v>3.5567680684124403E-3</v>
      </c>
      <c r="F81" s="337">
        <f t="shared" si="44"/>
        <v>0.67587275865713159</v>
      </c>
      <c r="H81" s="24">
        <v>183.50900000000001</v>
      </c>
      <c r="I81" s="160">
        <v>618.75699999999995</v>
      </c>
      <c r="J81" s="258">
        <f t="shared" si="39"/>
        <v>4.8529419153820683E-3</v>
      </c>
      <c r="K81" s="259">
        <f t="shared" si="40"/>
        <v>1.6181610032500411E-2</v>
      </c>
      <c r="L81" s="337">
        <f>(I81-H81)/H81</f>
        <v>2.371807377294846</v>
      </c>
      <c r="N81" s="47">
        <f t="shared" si="35"/>
        <v>6.4645436291260081</v>
      </c>
      <c r="O81" s="163">
        <f t="shared" si="35"/>
        <v>13.006474260610011</v>
      </c>
      <c r="P81" s="337">
        <f>(O81-N81)/N81</f>
        <v>1.0119709923542517</v>
      </c>
    </row>
    <row r="82" spans="1:16" ht="20.100000000000001" customHeight="1" x14ac:dyDescent="0.25">
      <c r="A82" s="44" t="s">
        <v>184</v>
      </c>
      <c r="B82" s="24">
        <v>788.29999999999984</v>
      </c>
      <c r="C82" s="160">
        <v>766.51</v>
      </c>
      <c r="D82" s="359">
        <f t="shared" si="37"/>
        <v>5.4801003811460894E-3</v>
      </c>
      <c r="E82" s="259">
        <f t="shared" si="38"/>
        <v>5.7307680661695072E-3</v>
      </c>
      <c r="F82" s="337">
        <f>(C82-B82)/B82</f>
        <v>-2.7641760750982944E-2</v>
      </c>
      <c r="H82" s="24">
        <v>613.54999999999995</v>
      </c>
      <c r="I82" s="160">
        <v>511.14699999999999</v>
      </c>
      <c r="J82" s="258">
        <f t="shared" si="39"/>
        <v>1.6225484919991214E-2</v>
      </c>
      <c r="K82" s="259">
        <f t="shared" si="40"/>
        <v>1.3367414709300239E-2</v>
      </c>
      <c r="L82" s="337">
        <f>(I82-H82)/H82</f>
        <v>-0.16690245293782083</v>
      </c>
      <c r="N82" s="47">
        <f t="shared" si="35"/>
        <v>7.7832043638208814</v>
      </c>
      <c r="O82" s="163">
        <f t="shared" si="35"/>
        <v>6.6684974755710948</v>
      </c>
      <c r="P82" s="337">
        <f>(O82-N82)/N82</f>
        <v>-0.14321953223165296</v>
      </c>
    </row>
    <row r="83" spans="1:16" ht="20.100000000000001" customHeight="1" x14ac:dyDescent="0.25">
      <c r="A83" s="44" t="s">
        <v>199</v>
      </c>
      <c r="B83" s="24">
        <v>2954.2000000000003</v>
      </c>
      <c r="C83" s="160">
        <v>4324.55</v>
      </c>
      <c r="D83" s="359">
        <f t="shared" si="37"/>
        <v>2.0536994222988433E-2</v>
      </c>
      <c r="E83" s="259">
        <f t="shared" si="38"/>
        <v>3.2332250121398738E-2</v>
      </c>
      <c r="F83" s="337">
        <f>(C83-B83)/B83</f>
        <v>0.46386500575451889</v>
      </c>
      <c r="H83" s="24">
        <v>295.17900000000003</v>
      </c>
      <c r="I83" s="160">
        <v>503.23500000000001</v>
      </c>
      <c r="J83" s="258">
        <f t="shared" si="39"/>
        <v>7.8060833073068008E-3</v>
      </c>
      <c r="K83" s="259">
        <f t="shared" si="40"/>
        <v>1.3160501658494927E-2</v>
      </c>
      <c r="L83" s="337">
        <f>(I83-H83)/H83</f>
        <v>0.70484688951449781</v>
      </c>
      <c r="N83" s="47">
        <f t="shared" si="35"/>
        <v>0.99918421230790067</v>
      </c>
      <c r="O83" s="163">
        <f t="shared" si="35"/>
        <v>1.163670208460996</v>
      </c>
      <c r="P83" s="337">
        <f>(O83-N83)/N83</f>
        <v>0.16462029136065717</v>
      </c>
    </row>
    <row r="84" spans="1:16" ht="20.100000000000001" customHeight="1" x14ac:dyDescent="0.25">
      <c r="A84" s="44" t="s">
        <v>198</v>
      </c>
      <c r="B84" s="24">
        <v>647.1</v>
      </c>
      <c r="C84" s="160">
        <v>1040.08</v>
      </c>
      <c r="D84" s="359">
        <f t="shared" si="37"/>
        <v>4.4985068586066669E-3</v>
      </c>
      <c r="E84" s="259">
        <f t="shared" si="38"/>
        <v>7.7760984856839197E-3</v>
      </c>
      <c r="F84" s="337">
        <f>(C84-B84)/B84</f>
        <v>0.60729408128573614</v>
      </c>
      <c r="H84" s="24">
        <v>204.19200000000004</v>
      </c>
      <c r="I84" s="160">
        <v>439.15100000000007</v>
      </c>
      <c r="J84" s="258">
        <f t="shared" si="39"/>
        <v>5.3999090812205152E-3</v>
      </c>
      <c r="K84" s="259">
        <f t="shared" si="40"/>
        <v>1.1484589632735614E-2</v>
      </c>
      <c r="L84" s="337">
        <f>(I84-H84)/H84</f>
        <v>1.150676813979</v>
      </c>
      <c r="N84" s="47">
        <f t="shared" ref="N84:N85" si="48">(H84/B84)*10</f>
        <v>3.1554937413073718</v>
      </c>
      <c r="O84" s="163">
        <f t="shared" ref="O84:O85" si="49">(I84/C84)*10</f>
        <v>4.2222809783862791</v>
      </c>
      <c r="P84" s="337">
        <f t="shared" ref="P84:P85" si="50">(O84-N84)/N84</f>
        <v>0.33807300046709021</v>
      </c>
    </row>
    <row r="85" spans="1:16" ht="20.100000000000001" customHeight="1" x14ac:dyDescent="0.25">
      <c r="A85" s="44" t="s">
        <v>201</v>
      </c>
      <c r="B85" s="24">
        <v>685.74</v>
      </c>
      <c r="C85" s="160">
        <v>1836.31</v>
      </c>
      <c r="D85" s="359">
        <f t="shared" si="37"/>
        <v>4.7671242361627814E-3</v>
      </c>
      <c r="E85" s="259">
        <f t="shared" si="38"/>
        <v>1.3729066427819243E-2</v>
      </c>
      <c r="F85" s="337">
        <f t="shared" si="44"/>
        <v>1.6778516638959371</v>
      </c>
      <c r="H85" s="24">
        <v>127.271</v>
      </c>
      <c r="I85" s="160">
        <v>416.69599999999997</v>
      </c>
      <c r="J85" s="258">
        <f t="shared" si="39"/>
        <v>3.3657137824989031E-3</v>
      </c>
      <c r="K85" s="259">
        <f t="shared" si="40"/>
        <v>1.0897350937610066E-2</v>
      </c>
      <c r="L85" s="337">
        <f t="shared" si="45"/>
        <v>2.2740844340030324</v>
      </c>
      <c r="N85" s="47">
        <f t="shared" si="48"/>
        <v>1.8559658179484937</v>
      </c>
      <c r="O85" s="163">
        <f t="shared" si="49"/>
        <v>2.2692029123622919</v>
      </c>
      <c r="P85" s="337">
        <f t="shared" si="50"/>
        <v>0.22265339717871152</v>
      </c>
    </row>
    <row r="86" spans="1:16" ht="20.100000000000001" customHeight="1" x14ac:dyDescent="0.25">
      <c r="A86" s="44" t="s">
        <v>200</v>
      </c>
      <c r="B86" s="24">
        <v>1043.22</v>
      </c>
      <c r="C86" s="160">
        <v>1365.1099999999997</v>
      </c>
      <c r="D86" s="359">
        <f t="shared" si="37"/>
        <v>7.2522520862859634E-3</v>
      </c>
      <c r="E86" s="259">
        <f t="shared" si="38"/>
        <v>1.0206166644673461E-2</v>
      </c>
      <c r="F86" s="337">
        <f t="shared" si="44"/>
        <v>0.30855428385191969</v>
      </c>
      <c r="H86" s="24">
        <v>185.04099999999997</v>
      </c>
      <c r="I86" s="160">
        <v>333.32499999999999</v>
      </c>
      <c r="J86" s="258">
        <f t="shared" si="39"/>
        <v>4.8934560428328484E-3</v>
      </c>
      <c r="K86" s="259">
        <f t="shared" si="40"/>
        <v>8.717049122811054E-3</v>
      </c>
      <c r="L86" s="337">
        <f t="shared" si="45"/>
        <v>0.8013575369782916</v>
      </c>
      <c r="N86" s="47">
        <f t="shared" ref="N86:O96" si="51">(H86/B86)*10</f>
        <v>1.7737485861083948</v>
      </c>
      <c r="O86" s="163">
        <f t="shared" si="51"/>
        <v>2.4417446213125689</v>
      </c>
      <c r="P86" s="337">
        <f t="shared" si="47"/>
        <v>0.37660130665403807</v>
      </c>
    </row>
    <row r="87" spans="1:16" ht="20.100000000000001" customHeight="1" x14ac:dyDescent="0.25">
      <c r="A87" s="44" t="s">
        <v>207</v>
      </c>
      <c r="B87" s="24">
        <v>422.52</v>
      </c>
      <c r="C87" s="160">
        <v>584.13</v>
      </c>
      <c r="D87" s="359">
        <f t="shared" si="37"/>
        <v>2.9372726284940327E-3</v>
      </c>
      <c r="E87" s="259">
        <f t="shared" si="38"/>
        <v>4.3672144531598997E-3</v>
      </c>
      <c r="F87" s="337">
        <f t="shared" si="44"/>
        <v>0.38249076966770806</v>
      </c>
      <c r="H87" s="24">
        <v>166.43199999999999</v>
      </c>
      <c r="I87" s="160">
        <v>210.63899999999998</v>
      </c>
      <c r="J87" s="258">
        <f t="shared" si="39"/>
        <v>4.4013363315198069E-3</v>
      </c>
      <c r="K87" s="259">
        <f t="shared" si="40"/>
        <v>5.5085892452705247E-3</v>
      </c>
      <c r="L87" s="337">
        <f t="shared" si="45"/>
        <v>0.26561598731013264</v>
      </c>
      <c r="N87" s="47">
        <f t="shared" ref="N87:N91" si="52">(H87/B87)*10</f>
        <v>3.9390324718356529</v>
      </c>
      <c r="O87" s="163">
        <f t="shared" ref="O87:O91" si="53">(I87/C87)*10</f>
        <v>3.606029479739099</v>
      </c>
      <c r="P87" s="337">
        <f t="shared" ref="P87:P91" si="54">(O87-N87)/N87</f>
        <v>-8.4539285846853926E-2</v>
      </c>
    </row>
    <row r="88" spans="1:16" ht="20.100000000000001" customHeight="1" x14ac:dyDescent="0.25">
      <c r="A88" s="44" t="s">
        <v>202</v>
      </c>
      <c r="B88" s="24">
        <v>264.37</v>
      </c>
      <c r="C88" s="160">
        <v>447.44</v>
      </c>
      <c r="D88" s="359">
        <f t="shared" si="37"/>
        <v>1.8378461724769656E-3</v>
      </c>
      <c r="E88" s="259">
        <f t="shared" si="38"/>
        <v>3.3452595054557469E-3</v>
      </c>
      <c r="F88" s="337">
        <f t="shared" si="44"/>
        <v>0.69247645345538444</v>
      </c>
      <c r="H88" s="24">
        <v>74.73599999999999</v>
      </c>
      <c r="I88" s="160">
        <v>177.22799999999998</v>
      </c>
      <c r="J88" s="258">
        <f t="shared" si="39"/>
        <v>1.9764124211237278E-3</v>
      </c>
      <c r="K88" s="259">
        <f t="shared" si="40"/>
        <v>4.6348314165980875E-3</v>
      </c>
      <c r="L88" s="337">
        <f t="shared" ref="L88:L89" si="55">(I88-H88)/H88</f>
        <v>1.3713872832369942</v>
      </c>
      <c r="N88" s="47">
        <f t="shared" ref="N88:N89" si="56">(H88/B88)*10</f>
        <v>2.8269470817414981</v>
      </c>
      <c r="O88" s="163">
        <f t="shared" ref="O88:O89" si="57">(I88/C88)*10</f>
        <v>3.9609333094940098</v>
      </c>
      <c r="P88" s="337">
        <f t="shared" ref="P88:P89" si="58">(O88-N88)/N88</f>
        <v>0.40113457909298272</v>
      </c>
    </row>
    <row r="89" spans="1:16" ht="20.100000000000001" customHeight="1" x14ac:dyDescent="0.25">
      <c r="A89" s="44" t="s">
        <v>210</v>
      </c>
      <c r="B89" s="24">
        <v>307.78999999999996</v>
      </c>
      <c r="C89" s="160">
        <v>316</v>
      </c>
      <c r="D89" s="359">
        <f t="shared" si="37"/>
        <v>2.1396931324533237E-3</v>
      </c>
      <c r="E89" s="259">
        <f t="shared" si="38"/>
        <v>2.3625558817361343E-3</v>
      </c>
      <c r="F89" s="337">
        <f t="shared" si="44"/>
        <v>2.6674030995159158E-2</v>
      </c>
      <c r="H89" s="24">
        <v>78.503999999999991</v>
      </c>
      <c r="I89" s="160">
        <v>140.054</v>
      </c>
      <c r="J89" s="258">
        <f t="shared" si="39"/>
        <v>2.0760581340705572E-3</v>
      </c>
      <c r="K89" s="259">
        <f t="shared" si="40"/>
        <v>3.6626643601475424E-3</v>
      </c>
      <c r="L89" s="337">
        <f t="shared" si="55"/>
        <v>0.78403648221746691</v>
      </c>
      <c r="N89" s="47">
        <f t="shared" si="56"/>
        <v>2.5505701939634169</v>
      </c>
      <c r="O89" s="163">
        <f t="shared" si="57"/>
        <v>4.4320886075949364</v>
      </c>
      <c r="P89" s="337">
        <f t="shared" si="58"/>
        <v>0.73768540779023406</v>
      </c>
    </row>
    <row r="90" spans="1:16" ht="20.100000000000001" customHeight="1" x14ac:dyDescent="0.25">
      <c r="A90" s="44" t="s">
        <v>204</v>
      </c>
      <c r="B90" s="24">
        <v>4502.1799999999985</v>
      </c>
      <c r="C90" s="160">
        <v>2690.84</v>
      </c>
      <c r="D90" s="359">
        <f t="shared" si="37"/>
        <v>3.129823459848826E-2</v>
      </c>
      <c r="E90" s="259">
        <f t="shared" si="38"/>
        <v>2.0117910977249558E-2</v>
      </c>
      <c r="F90" s="337">
        <f t="shared" si="44"/>
        <v>-0.40232509584245829</v>
      </c>
      <c r="H90" s="24">
        <v>143.54300000000001</v>
      </c>
      <c r="I90" s="160">
        <v>133.43400000000003</v>
      </c>
      <c r="J90" s="258">
        <f t="shared" si="39"/>
        <v>3.7960309377724701E-3</v>
      </c>
      <c r="K90" s="259">
        <f t="shared" si="40"/>
        <v>3.4895394364454226E-3</v>
      </c>
      <c r="L90" s="337">
        <f t="shared" si="45"/>
        <v>-7.0424890102617196E-2</v>
      </c>
      <c r="N90" s="47">
        <f t="shared" si="52"/>
        <v>0.3188299890275379</v>
      </c>
      <c r="O90" s="163">
        <f t="shared" si="53"/>
        <v>0.4958823267083885</v>
      </c>
      <c r="P90" s="337">
        <f t="shared" si="54"/>
        <v>0.55531895923867525</v>
      </c>
    </row>
    <row r="91" spans="1:16" ht="20.100000000000001" customHeight="1" x14ac:dyDescent="0.25">
      <c r="A91" s="44" t="s">
        <v>212</v>
      </c>
      <c r="B91" s="24">
        <v>143.27000000000001</v>
      </c>
      <c r="C91" s="160">
        <v>264.65999999999997</v>
      </c>
      <c r="D91" s="359">
        <f t="shared" si="37"/>
        <v>9.9598373919421602E-4</v>
      </c>
      <c r="E91" s="259">
        <f t="shared" si="38"/>
        <v>1.9787153153806498E-3</v>
      </c>
      <c r="F91" s="337">
        <f t="shared" si="44"/>
        <v>0.84728135687862038</v>
      </c>
      <c r="H91" s="24">
        <v>140.035</v>
      </c>
      <c r="I91" s="160">
        <v>130.90699999999998</v>
      </c>
      <c r="J91" s="258">
        <f t="shared" si="39"/>
        <v>3.7032609905809956E-3</v>
      </c>
      <c r="K91" s="259">
        <f t="shared" si="40"/>
        <v>3.4234538349053527E-3</v>
      </c>
      <c r="L91" s="337">
        <f t="shared" si="45"/>
        <v>-6.5183704073981608E-2</v>
      </c>
      <c r="N91" s="47">
        <f t="shared" si="52"/>
        <v>9.7742025546171547</v>
      </c>
      <c r="O91" s="163">
        <f t="shared" si="53"/>
        <v>4.9462329025920049</v>
      </c>
      <c r="P91" s="337">
        <f t="shared" si="54"/>
        <v>-0.49395023533091253</v>
      </c>
    </row>
    <row r="92" spans="1:16" ht="20.100000000000001" customHeight="1" x14ac:dyDescent="0.25">
      <c r="A92" s="44" t="s">
        <v>208</v>
      </c>
      <c r="B92" s="24">
        <v>1004.3399999999999</v>
      </c>
      <c r="C92" s="160">
        <v>686.94</v>
      </c>
      <c r="D92" s="359">
        <f t="shared" si="37"/>
        <v>6.9819662778133505E-3</v>
      </c>
      <c r="E92" s="259">
        <f t="shared" si="38"/>
        <v>5.1358675234171531E-3</v>
      </c>
      <c r="F92" s="337">
        <f t="shared" si="44"/>
        <v>-0.31602843658522001</v>
      </c>
      <c r="H92" s="24">
        <v>229.93100000000001</v>
      </c>
      <c r="I92" s="160">
        <v>129.47399999999999</v>
      </c>
      <c r="J92" s="258">
        <f t="shared" si="39"/>
        <v>6.0805834457476979E-3</v>
      </c>
      <c r="K92" s="259">
        <f t="shared" si="40"/>
        <v>3.3859783038381113E-3</v>
      </c>
      <c r="L92" s="337">
        <f t="shared" si="45"/>
        <v>-0.43690063540801377</v>
      </c>
      <c r="N92" s="47">
        <f t="shared" ref="N92" si="59">(H92/B92)*10</f>
        <v>2.289374116335106</v>
      </c>
      <c r="O92" s="163">
        <f t="shared" ref="O92" si="60">(I92/C92)*10</f>
        <v>1.8847934317407631</v>
      </c>
      <c r="P92" s="337">
        <f t="shared" ref="P92" si="61">(O92-N92)/N92</f>
        <v>-0.17672108796355529</v>
      </c>
    </row>
    <row r="93" spans="1:16" ht="20.100000000000001" customHeight="1" x14ac:dyDescent="0.25">
      <c r="A93" s="44" t="s">
        <v>205</v>
      </c>
      <c r="B93" s="24">
        <v>747.45</v>
      </c>
      <c r="C93" s="160">
        <v>538.20000000000005</v>
      </c>
      <c r="D93" s="359">
        <f t="shared" si="37"/>
        <v>5.1961195355672276E-3</v>
      </c>
      <c r="E93" s="259">
        <f t="shared" si="38"/>
        <v>4.023821441615151E-3</v>
      </c>
      <c r="F93" s="337">
        <f t="shared" si="44"/>
        <v>-0.27995183624322695</v>
      </c>
      <c r="H93" s="24">
        <v>209.05399999999997</v>
      </c>
      <c r="I93" s="160">
        <v>108.715</v>
      </c>
      <c r="J93" s="258">
        <f t="shared" si="39"/>
        <v>5.5284859008456408E-3</v>
      </c>
      <c r="K93" s="259">
        <f t="shared" si="40"/>
        <v>2.8430930634857987E-3</v>
      </c>
      <c r="L93" s="337">
        <f t="shared" si="45"/>
        <v>-0.47996689850469249</v>
      </c>
      <c r="N93" s="47">
        <f t="shared" ref="N93:N94" si="62">(H93/B93)*10</f>
        <v>2.7968961134524046</v>
      </c>
      <c r="O93" s="163">
        <f t="shared" ref="O93:O94" si="63">(I93/C93)*10</f>
        <v>2.0199739873652915</v>
      </c>
      <c r="P93" s="337">
        <f t="shared" ref="P93:P94" si="64">(O93-N93)/N93</f>
        <v>-0.27778011573268757</v>
      </c>
    </row>
    <row r="94" spans="1:16" ht="20.100000000000001" customHeight="1" x14ac:dyDescent="0.25">
      <c r="A94" s="44" t="s">
        <v>213</v>
      </c>
      <c r="B94" s="24">
        <v>225.67000000000002</v>
      </c>
      <c r="C94" s="160">
        <v>337.27</v>
      </c>
      <c r="D94" s="359">
        <f t="shared" si="37"/>
        <v>1.568811687191727E-3</v>
      </c>
      <c r="E94" s="259">
        <f t="shared" si="38"/>
        <v>2.5215798171935003E-3</v>
      </c>
      <c r="F94" s="337">
        <f t="shared" si="44"/>
        <v>0.49452740727611094</v>
      </c>
      <c r="H94" s="24">
        <v>72.13600000000001</v>
      </c>
      <c r="I94" s="160">
        <v>96.783999999999992</v>
      </c>
      <c r="J94" s="258">
        <f t="shared" si="39"/>
        <v>1.907654763570184E-3</v>
      </c>
      <c r="K94" s="259">
        <f t="shared" si="40"/>
        <v>2.5310759238045305E-3</v>
      </c>
      <c r="L94" s="337">
        <f t="shared" si="45"/>
        <v>0.34168792281246507</v>
      </c>
      <c r="N94" s="47">
        <f t="shared" si="62"/>
        <v>3.1965259006513942</v>
      </c>
      <c r="O94" s="163">
        <f t="shared" si="63"/>
        <v>2.8696296735553117</v>
      </c>
      <c r="P94" s="337">
        <f t="shared" si="64"/>
        <v>-0.10226609677383403</v>
      </c>
    </row>
    <row r="95" spans="1:16" ht="20.100000000000001" customHeight="1" thickBot="1" x14ac:dyDescent="0.3">
      <c r="A95" s="13" t="s">
        <v>17</v>
      </c>
      <c r="B95" s="24">
        <f>B96-SUM(B68:B94)</f>
        <v>4217.8399999999965</v>
      </c>
      <c r="C95" s="160">
        <f>C96-SUM(C68:C94)</f>
        <v>5947.9100000000035</v>
      </c>
      <c r="D95" s="359">
        <f t="shared" si="37"/>
        <v>2.9321561070167711E-2</v>
      </c>
      <c r="E95" s="259">
        <f t="shared" si="38"/>
        <v>4.4469208083978418E-2</v>
      </c>
      <c r="F95" s="337">
        <f t="shared" si="44"/>
        <v>0.41017914382717419</v>
      </c>
      <c r="H95" s="24">
        <f>H96-SUM(H68:H94)</f>
        <v>1033.8849999999948</v>
      </c>
      <c r="I95" s="160">
        <f>I96-SUM(I68:I94)</f>
        <v>1566.8700000000026</v>
      </c>
      <c r="J95" s="258">
        <f t="shared" si="39"/>
        <v>2.7341350299902263E-2</v>
      </c>
      <c r="K95" s="259">
        <f t="shared" si="40"/>
        <v>4.0976472688994167E-2</v>
      </c>
      <c r="L95" s="337">
        <f t="shared" si="45"/>
        <v>0.51551671607578264</v>
      </c>
      <c r="N95" s="47">
        <f t="shared" si="51"/>
        <v>2.4512191074104179</v>
      </c>
      <c r="O95" s="163">
        <f t="shared" si="51"/>
        <v>2.6343202906567207</v>
      </c>
      <c r="P95" s="337">
        <f t="shared" si="47"/>
        <v>7.4698007490541868E-2</v>
      </c>
    </row>
    <row r="96" spans="1:16" s="2" customFormat="1" ht="26.25" customHeight="1" thickBot="1" x14ac:dyDescent="0.3">
      <c r="A96" s="17" t="s">
        <v>18</v>
      </c>
      <c r="B96" s="22">
        <v>143847.73000000001</v>
      </c>
      <c r="C96" s="165">
        <v>133753.45000000001</v>
      </c>
      <c r="D96" s="305">
        <f>SUM(D68:D95)</f>
        <v>0.99999999999999989</v>
      </c>
      <c r="E96" s="306">
        <f>SUM(E68:E95)</f>
        <v>1</v>
      </c>
      <c r="F96" s="362">
        <f t="shared" si="44"/>
        <v>-7.0173370132430996E-2</v>
      </c>
      <c r="H96" s="22">
        <v>37813.969999999987</v>
      </c>
      <c r="I96" s="165">
        <v>38238.284</v>
      </c>
      <c r="J96" s="367">
        <f>SUM(J68:J95)</f>
        <v>1.0000000000000004</v>
      </c>
      <c r="K96" s="305">
        <f>SUM(K68:K95)</f>
        <v>1</v>
      </c>
      <c r="L96" s="362">
        <f t="shared" si="45"/>
        <v>1.1221091041221359E-2</v>
      </c>
      <c r="N96" s="43">
        <f t="shared" si="51"/>
        <v>2.6287498593130376</v>
      </c>
      <c r="O96" s="170">
        <f t="shared" si="51"/>
        <v>2.8588633788511619</v>
      </c>
      <c r="P96" s="362">
        <f t="shared" si="47"/>
        <v>8.7537244642310358E-2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  <ignoredError sqref="B32:C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P39:P62 P68:P96</xm:sqref>
        </x14:conditionalFormatting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F39:F62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L39:L62 L68:L96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style="12" customWidth="1"/>
    <col min="17" max="18" width="9.140625" style="40"/>
    <col min="19" max="19" width="10.85546875" customWidth="1"/>
  </cols>
  <sheetData>
    <row r="1" spans="1:19" ht="15.75" x14ac:dyDescent="0.25">
      <c r="A1" s="35" t="s">
        <v>137</v>
      </c>
      <c r="B1" s="5"/>
    </row>
    <row r="3" spans="1:19" ht="15.75" thickBot="1" x14ac:dyDescent="0.3"/>
    <row r="4" spans="1:19" x14ac:dyDescent="0.25">
      <c r="A4" s="437" t="s">
        <v>16</v>
      </c>
      <c r="B4" s="451"/>
      <c r="C4" s="451"/>
      <c r="D4" s="451"/>
      <c r="E4" s="454" t="s">
        <v>1</v>
      </c>
      <c r="F4" s="455"/>
      <c r="G4" s="450" t="s">
        <v>104</v>
      </c>
      <c r="H4" s="450"/>
      <c r="I4" s="148" t="s">
        <v>0</v>
      </c>
      <c r="K4" s="456" t="s">
        <v>19</v>
      </c>
      <c r="L4" s="455"/>
      <c r="M4" s="450" t="s">
        <v>104</v>
      </c>
      <c r="N4" s="450"/>
      <c r="O4" s="148" t="s">
        <v>0</v>
      </c>
      <c r="P4"/>
      <c r="Q4" s="462" t="s">
        <v>22</v>
      </c>
      <c r="R4" s="450"/>
      <c r="S4" s="148" t="s">
        <v>0</v>
      </c>
    </row>
    <row r="5" spans="1:19" x14ac:dyDescent="0.25">
      <c r="A5" s="452"/>
      <c r="B5" s="453"/>
      <c r="C5" s="453"/>
      <c r="D5" s="453"/>
      <c r="E5" s="457" t="s">
        <v>159</v>
      </c>
      <c r="F5" s="458"/>
      <c r="G5" s="459" t="str">
        <f>E5</f>
        <v>jan-jun</v>
      </c>
      <c r="H5" s="459"/>
      <c r="I5" s="149" t="s">
        <v>138</v>
      </c>
      <c r="K5" s="460" t="str">
        <f>E5</f>
        <v>jan-jun</v>
      </c>
      <c r="L5" s="458"/>
      <c r="M5" s="446" t="str">
        <f>E5</f>
        <v>jan-jun</v>
      </c>
      <c r="N5" s="447"/>
      <c r="O5" s="149" t="str">
        <f>I5</f>
        <v>2022/2021</v>
      </c>
      <c r="P5"/>
      <c r="Q5" s="460" t="str">
        <f>E5</f>
        <v>jan-jun</v>
      </c>
      <c r="R5" s="458"/>
      <c r="S5" s="149" t="str">
        <f>O5</f>
        <v>2022/2021</v>
      </c>
    </row>
    <row r="6" spans="1:19" ht="15.75" thickBot="1" x14ac:dyDescent="0.3">
      <c r="A6" s="438"/>
      <c r="B6" s="464"/>
      <c r="C6" s="464"/>
      <c r="D6" s="464"/>
      <c r="E6" s="117">
        <v>2021</v>
      </c>
      <c r="F6" s="164">
        <v>2022</v>
      </c>
      <c r="G6" s="201">
        <f>E6</f>
        <v>2021</v>
      </c>
      <c r="H6" s="157">
        <f>F6</f>
        <v>2022</v>
      </c>
      <c r="I6" s="149" t="s">
        <v>1</v>
      </c>
      <c r="K6" s="200">
        <f>E6</f>
        <v>2021</v>
      </c>
      <c r="L6" s="158">
        <f>F6</f>
        <v>2022</v>
      </c>
      <c r="M6" s="156">
        <f>G6</f>
        <v>2021</v>
      </c>
      <c r="N6" s="157">
        <f>H6</f>
        <v>2022</v>
      </c>
      <c r="O6" s="322">
        <v>1000</v>
      </c>
      <c r="P6"/>
      <c r="Q6" s="200">
        <f>E6</f>
        <v>2021</v>
      </c>
      <c r="R6" s="158">
        <f>F6</f>
        <v>2022</v>
      </c>
      <c r="S6" s="149"/>
    </row>
    <row r="7" spans="1:19" ht="24" customHeight="1" thickBot="1" x14ac:dyDescent="0.3">
      <c r="A7" s="17" t="s">
        <v>20</v>
      </c>
      <c r="B7" s="18"/>
      <c r="C7" s="18"/>
      <c r="D7" s="18"/>
      <c r="E7" s="22">
        <v>534281.74000000081</v>
      </c>
      <c r="F7" s="165">
        <v>499067.6500000002</v>
      </c>
      <c r="G7" s="305">
        <f>E7/E15</f>
        <v>0.4075787335831238</v>
      </c>
      <c r="H7" s="306">
        <f>F7/F15</f>
        <v>0.40074795126913387</v>
      </c>
      <c r="I7" s="190">
        <f t="shared" ref="I7:I18" si="0">(F7-E7)/E7</f>
        <v>-6.5909214864802515E-2</v>
      </c>
      <c r="J7" s="11"/>
      <c r="K7" s="22">
        <v>110397.936</v>
      </c>
      <c r="L7" s="165">
        <v>104667.59199999984</v>
      </c>
      <c r="M7" s="305">
        <f>K7/K15</f>
        <v>0.39031665115176106</v>
      </c>
      <c r="N7" s="306">
        <f>L7/L15</f>
        <v>0.3758622078632477</v>
      </c>
      <c r="O7" s="190">
        <f t="shared" ref="O7:O18" si="1">(L7-K7)/K7</f>
        <v>-5.1906260276461669E-2</v>
      </c>
      <c r="P7" s="51"/>
      <c r="Q7" s="219">
        <f t="shared" ref="Q7:Q18" si="2">(K7/E7)*10</f>
        <v>2.0662868994923884</v>
      </c>
      <c r="R7" s="220">
        <f t="shared" ref="R7:R18" si="3">(L7/F7)*10</f>
        <v>2.0972626055806223</v>
      </c>
      <c r="S7" s="67">
        <f>(R7-Q7)/Q7</f>
        <v>1.4990999602157601E-2</v>
      </c>
    </row>
    <row r="8" spans="1:19" s="8" customFormat="1" ht="24" customHeight="1" x14ac:dyDescent="0.25">
      <c r="A8" s="57"/>
      <c r="B8" s="205" t="s">
        <v>33</v>
      </c>
      <c r="C8" s="205"/>
      <c r="D8" s="206"/>
      <c r="E8" s="208">
        <v>391328.38000000082</v>
      </c>
      <c r="F8" s="209">
        <v>338792.76000000018</v>
      </c>
      <c r="G8" s="307">
        <f>E8/E7</f>
        <v>0.73243824503528832</v>
      </c>
      <c r="H8" s="308">
        <f>F8/F7</f>
        <v>0.67885137415739139</v>
      </c>
      <c r="I8" s="245">
        <f t="shared" si="0"/>
        <v>-0.13424945055096829</v>
      </c>
      <c r="J8" s="4"/>
      <c r="K8" s="208">
        <v>95300.814999999988</v>
      </c>
      <c r="L8" s="209">
        <v>85527.236999999848</v>
      </c>
      <c r="M8" s="312">
        <f>K8/K7</f>
        <v>0.86324815891485496</v>
      </c>
      <c r="N8" s="308">
        <f>L8/L7</f>
        <v>0.8171319829350806</v>
      </c>
      <c r="O8" s="246">
        <f t="shared" si="1"/>
        <v>-0.10255503061542696</v>
      </c>
      <c r="P8" s="56"/>
      <c r="Q8" s="221">
        <f t="shared" si="2"/>
        <v>2.4353157059551824</v>
      </c>
      <c r="R8" s="222">
        <f t="shared" si="3"/>
        <v>2.5244706232801373</v>
      </c>
      <c r="S8" s="210">
        <f t="shared" ref="S8:S18" si="4">(R8-Q8)/Q8</f>
        <v>3.6609182582340548E-2</v>
      </c>
    </row>
    <row r="9" spans="1:19" ht="24" customHeight="1" x14ac:dyDescent="0.25">
      <c r="A9" s="13"/>
      <c r="B9" s="1" t="s">
        <v>37</v>
      </c>
      <c r="D9" s="1"/>
      <c r="E9" s="24">
        <v>94600.92999999992</v>
      </c>
      <c r="F9" s="160">
        <v>115651.44</v>
      </c>
      <c r="G9" s="309">
        <f>E9/E7</f>
        <v>0.17706188124639965</v>
      </c>
      <c r="H9" s="259">
        <f>F9/F7</f>
        <v>0.23173499624750263</v>
      </c>
      <c r="I9" s="210">
        <f t="shared" si="0"/>
        <v>0.22251905980205586</v>
      </c>
      <c r="J9" s="1"/>
      <c r="K9" s="24">
        <v>12008.040000000003</v>
      </c>
      <c r="L9" s="160">
        <v>15882.707999999995</v>
      </c>
      <c r="M9" s="309">
        <f>K9/K7</f>
        <v>0.10877051179652492</v>
      </c>
      <c r="N9" s="259">
        <f>L9/L7</f>
        <v>0.15174427629900972</v>
      </c>
      <c r="O9" s="210">
        <f t="shared" si="1"/>
        <v>0.32267280921782338</v>
      </c>
      <c r="P9" s="7"/>
      <c r="Q9" s="221">
        <f t="shared" si="2"/>
        <v>1.2693363585326289</v>
      </c>
      <c r="R9" s="222">
        <f t="shared" si="3"/>
        <v>1.3733255720810735</v>
      </c>
      <c r="S9" s="210">
        <f t="shared" si="4"/>
        <v>8.1924080130074919E-2</v>
      </c>
    </row>
    <row r="10" spans="1:19" ht="24" customHeight="1" thickBot="1" x14ac:dyDescent="0.3">
      <c r="A10" s="13"/>
      <c r="B10" s="1" t="s">
        <v>36</v>
      </c>
      <c r="D10" s="1"/>
      <c r="E10" s="24">
        <v>48352.430000000015</v>
      </c>
      <c r="F10" s="160">
        <v>44623.450000000019</v>
      </c>
      <c r="G10" s="309">
        <f>E10/E7</f>
        <v>9.0499873718311877E-2</v>
      </c>
      <c r="H10" s="259">
        <f>F10/F7</f>
        <v>8.9413629595106001E-2</v>
      </c>
      <c r="I10" s="218">
        <f t="shared" si="0"/>
        <v>-7.7120839635153704E-2</v>
      </c>
      <c r="J10" s="1"/>
      <c r="K10" s="24">
        <v>3089.0810000000001</v>
      </c>
      <c r="L10" s="160">
        <v>3257.6470000000004</v>
      </c>
      <c r="M10" s="309">
        <f>K10/K7</f>
        <v>2.7981329288620033E-2</v>
      </c>
      <c r="N10" s="259">
        <f>L10/L7</f>
        <v>3.1123740765909711E-2</v>
      </c>
      <c r="O10" s="248">
        <f t="shared" si="1"/>
        <v>5.4568332782468393E-2</v>
      </c>
      <c r="P10" s="7"/>
      <c r="Q10" s="221">
        <f t="shared" si="2"/>
        <v>0.63886778803050837</v>
      </c>
      <c r="R10" s="222">
        <f t="shared" si="3"/>
        <v>0.7300302867662628</v>
      </c>
      <c r="S10" s="210">
        <f t="shared" si="4"/>
        <v>0.14269384126688991</v>
      </c>
    </row>
    <row r="11" spans="1:19" ht="24" customHeight="1" thickBot="1" x14ac:dyDescent="0.3">
      <c r="A11" s="17" t="s">
        <v>21</v>
      </c>
      <c r="B11" s="18"/>
      <c r="C11" s="18"/>
      <c r="D11" s="18"/>
      <c r="E11" s="22">
        <v>776585.82000000239</v>
      </c>
      <c r="F11" s="165">
        <v>746272.84000000218</v>
      </c>
      <c r="G11" s="305">
        <f>E11/E15</f>
        <v>0.59242126641687631</v>
      </c>
      <c r="H11" s="306">
        <f>F11/F15</f>
        <v>0.59925204873086624</v>
      </c>
      <c r="I11" s="190">
        <f t="shared" si="0"/>
        <v>-3.9033651168135057E-2</v>
      </c>
      <c r="J11" s="11"/>
      <c r="K11" s="22">
        <v>172444.04800000013</v>
      </c>
      <c r="L11" s="165">
        <v>173805.71499999982</v>
      </c>
      <c r="M11" s="305">
        <f>K11/K15</f>
        <v>0.60968334884823916</v>
      </c>
      <c r="N11" s="306">
        <f>L11/L15</f>
        <v>0.62413779213675247</v>
      </c>
      <c r="O11" s="190">
        <f t="shared" si="1"/>
        <v>7.8962829728961986E-3</v>
      </c>
      <c r="P11" s="7"/>
      <c r="Q11" s="223">
        <f t="shared" si="2"/>
        <v>2.2205407768068648</v>
      </c>
      <c r="R11" s="224">
        <f t="shared" si="3"/>
        <v>2.3289835256499396</v>
      </c>
      <c r="S11" s="69">
        <f t="shared" si="4"/>
        <v>4.8836188903054224E-2</v>
      </c>
    </row>
    <row r="12" spans="1:19" s="8" customFormat="1" ht="24" customHeight="1" x14ac:dyDescent="0.25">
      <c r="A12" s="57"/>
      <c r="B12" s="4" t="s">
        <v>33</v>
      </c>
      <c r="C12" s="4"/>
      <c r="D12" s="4"/>
      <c r="E12" s="36">
        <v>614884.99000000244</v>
      </c>
      <c r="F12" s="161">
        <v>556508.64000000211</v>
      </c>
      <c r="G12" s="309">
        <f>E12/E11</f>
        <v>0.79177983188001111</v>
      </c>
      <c r="H12" s="259">
        <f>F12/F11</f>
        <v>0.74571739740655774</v>
      </c>
      <c r="I12" s="245">
        <f t="shared" si="0"/>
        <v>-9.4938648608091883E-2</v>
      </c>
      <c r="J12" s="4"/>
      <c r="K12" s="36">
        <v>156551.59700000013</v>
      </c>
      <c r="L12" s="161">
        <v>154305.68499999982</v>
      </c>
      <c r="M12" s="309">
        <f>K12/K11</f>
        <v>0.90783995629701297</v>
      </c>
      <c r="N12" s="259">
        <f>L12/L11</f>
        <v>0.88780558798080933</v>
      </c>
      <c r="O12" s="245">
        <f t="shared" si="1"/>
        <v>-1.434614557142014E-2</v>
      </c>
      <c r="P12" s="56"/>
      <c r="Q12" s="221">
        <f t="shared" si="2"/>
        <v>2.5460305511767252</v>
      </c>
      <c r="R12" s="222">
        <f t="shared" si="3"/>
        <v>2.7727455408419037</v>
      </c>
      <c r="S12" s="210">
        <f t="shared" si="4"/>
        <v>8.9046452942363699E-2</v>
      </c>
    </row>
    <row r="13" spans="1:19" ht="24" customHeight="1" x14ac:dyDescent="0.25">
      <c r="A13" s="13"/>
      <c r="B13" s="4" t="s">
        <v>37</v>
      </c>
      <c r="D13" s="4"/>
      <c r="E13" s="189">
        <v>76654.670000000042</v>
      </c>
      <c r="F13" s="187">
        <v>72555.73000000004</v>
      </c>
      <c r="G13" s="309">
        <f>E13/E11</f>
        <v>9.870727487658712E-2</v>
      </c>
      <c r="H13" s="259">
        <f>F13/F11</f>
        <v>9.7224133200398702E-2</v>
      </c>
      <c r="I13" s="210">
        <f t="shared" si="0"/>
        <v>-5.3472802113687268E-2</v>
      </c>
      <c r="J13" s="211"/>
      <c r="K13" s="189">
        <v>8721.6989999999932</v>
      </c>
      <c r="L13" s="187">
        <v>8392.6479999999992</v>
      </c>
      <c r="M13" s="309">
        <f>K13/K11</f>
        <v>5.0576979032642445E-2</v>
      </c>
      <c r="N13" s="259">
        <f>L13/L11</f>
        <v>4.828752610350015E-2</v>
      </c>
      <c r="O13" s="210">
        <f t="shared" si="1"/>
        <v>-3.7727855547410462E-2</v>
      </c>
      <c r="P13" s="212"/>
      <c r="Q13" s="221">
        <f t="shared" si="2"/>
        <v>1.1377909525929717</v>
      </c>
      <c r="R13" s="222">
        <f t="shared" si="3"/>
        <v>1.1567174639411657</v>
      </c>
      <c r="S13" s="210">
        <f t="shared" si="4"/>
        <v>1.6634436497373603E-2</v>
      </c>
    </row>
    <row r="14" spans="1:19" ht="24" customHeight="1" thickBot="1" x14ac:dyDescent="0.3">
      <c r="A14" s="13"/>
      <c r="B14" s="1" t="s">
        <v>36</v>
      </c>
      <c r="D14" s="1"/>
      <c r="E14" s="189">
        <v>85046.159999999974</v>
      </c>
      <c r="F14" s="187">
        <v>117208.47000000002</v>
      </c>
      <c r="G14" s="309">
        <f>E14/E11</f>
        <v>0.10951289324340188</v>
      </c>
      <c r="H14" s="259">
        <f>F14/F11</f>
        <v>0.15705846939304352</v>
      </c>
      <c r="I14" s="218">
        <f t="shared" si="0"/>
        <v>0.37817474651412891</v>
      </c>
      <c r="J14" s="211"/>
      <c r="K14" s="189">
        <v>7170.751999999994</v>
      </c>
      <c r="L14" s="187">
        <v>11107.382000000005</v>
      </c>
      <c r="M14" s="309">
        <f>K14/K11</f>
        <v>4.1583064670344484E-2</v>
      </c>
      <c r="N14" s="259">
        <f>L14/L11</f>
        <v>6.3906885915690492E-2</v>
      </c>
      <c r="O14" s="248">
        <f t="shared" si="1"/>
        <v>0.54898426273841494</v>
      </c>
      <c r="P14" s="212"/>
      <c r="Q14" s="221">
        <f t="shared" si="2"/>
        <v>0.84315999687698973</v>
      </c>
      <c r="R14" s="222">
        <f t="shared" si="3"/>
        <v>0.94766035253254333</v>
      </c>
      <c r="S14" s="210">
        <f t="shared" si="4"/>
        <v>0.12393893927915957</v>
      </c>
    </row>
    <row r="15" spans="1:19" ht="24" customHeight="1" thickBot="1" x14ac:dyDescent="0.3">
      <c r="A15" s="17" t="s">
        <v>12</v>
      </c>
      <c r="B15" s="18"/>
      <c r="C15" s="18"/>
      <c r="D15" s="18"/>
      <c r="E15" s="22">
        <v>1310867.5600000031</v>
      </c>
      <c r="F15" s="165">
        <v>1245340.4900000023</v>
      </c>
      <c r="G15" s="305">
        <f>G7+G11</f>
        <v>1</v>
      </c>
      <c r="H15" s="306">
        <f>H7+H11</f>
        <v>1</v>
      </c>
      <c r="I15" s="190">
        <f t="shared" si="0"/>
        <v>-4.998755938395532E-2</v>
      </c>
      <c r="J15" s="11"/>
      <c r="K15" s="22">
        <v>282841.98400000005</v>
      </c>
      <c r="L15" s="165">
        <v>278473.30699999962</v>
      </c>
      <c r="M15" s="305">
        <f>M7+M11</f>
        <v>1.0000000000000002</v>
      </c>
      <c r="N15" s="306">
        <f>N7+N11</f>
        <v>1.0000000000000002</v>
      </c>
      <c r="O15" s="190">
        <f t="shared" si="1"/>
        <v>-1.5445645438551413E-2</v>
      </c>
      <c r="P15" s="7"/>
      <c r="Q15" s="223">
        <f t="shared" si="2"/>
        <v>2.1576701768407434</v>
      </c>
      <c r="R15" s="224">
        <f t="shared" si="3"/>
        <v>2.2361218416659616</v>
      </c>
      <c r="S15" s="69">
        <f t="shared" si="4"/>
        <v>3.6359433275426296E-2</v>
      </c>
    </row>
    <row r="16" spans="1:19" s="52" customFormat="1" ht="24" customHeight="1" x14ac:dyDescent="0.25">
      <c r="A16" s="207"/>
      <c r="B16" s="205" t="s">
        <v>33</v>
      </c>
      <c r="C16" s="205"/>
      <c r="D16" s="206"/>
      <c r="E16" s="208">
        <f>E8+E12</f>
        <v>1006213.3700000033</v>
      </c>
      <c r="F16" s="209">
        <f t="shared" ref="F16:F17" si="5">F8+F12</f>
        <v>895301.40000000224</v>
      </c>
      <c r="G16" s="307">
        <f>E16/E15</f>
        <v>0.76759346306502607</v>
      </c>
      <c r="H16" s="308">
        <f>F16/F15</f>
        <v>0.71892097557994006</v>
      </c>
      <c r="I16" s="246">
        <f t="shared" si="0"/>
        <v>-0.110227088316269</v>
      </c>
      <c r="J16" s="4"/>
      <c r="K16" s="208">
        <f t="shared" ref="K16:L18" si="6">K8+K12</f>
        <v>251852.41200000013</v>
      </c>
      <c r="L16" s="209">
        <f t="shared" si="6"/>
        <v>239832.92199999967</v>
      </c>
      <c r="M16" s="312">
        <f>K16/K15</f>
        <v>0.8904350352739715</v>
      </c>
      <c r="N16" s="308">
        <f>L16/L15</f>
        <v>0.86124205075066673</v>
      </c>
      <c r="O16" s="246">
        <f t="shared" si="1"/>
        <v>-4.7724339443691532E-2</v>
      </c>
      <c r="P16" s="56"/>
      <c r="Q16" s="221">
        <f t="shared" si="2"/>
        <v>2.502972227451115</v>
      </c>
      <c r="R16" s="222">
        <f t="shared" si="3"/>
        <v>2.6787953419932</v>
      </c>
      <c r="S16" s="210">
        <f t="shared" si="4"/>
        <v>7.0245731300476025E-2</v>
      </c>
    </row>
    <row r="17" spans="1:19" ht="24" customHeight="1" x14ac:dyDescent="0.25">
      <c r="A17" s="13"/>
      <c r="B17" s="4" t="s">
        <v>37</v>
      </c>
      <c r="C17" s="4"/>
      <c r="D17" s="213"/>
      <c r="E17" s="189">
        <f>E9+E13</f>
        <v>171255.59999999998</v>
      </c>
      <c r="F17" s="187">
        <f t="shared" si="5"/>
        <v>188207.17000000004</v>
      </c>
      <c r="G17" s="310">
        <f>E17/E15</f>
        <v>0.1306429461111995</v>
      </c>
      <c r="H17" s="259">
        <f>F17/F15</f>
        <v>0.15112908598996866</v>
      </c>
      <c r="I17" s="210">
        <f t="shared" si="0"/>
        <v>9.8984033222855594E-2</v>
      </c>
      <c r="J17" s="211"/>
      <c r="K17" s="189">
        <f t="shared" si="6"/>
        <v>20729.738999999994</v>
      </c>
      <c r="L17" s="187">
        <f t="shared" si="6"/>
        <v>24275.355999999992</v>
      </c>
      <c r="M17" s="309">
        <f>K17/K15</f>
        <v>7.3290883859731343E-2</v>
      </c>
      <c r="N17" s="259">
        <f>L17/L15</f>
        <v>8.7173008650340861E-2</v>
      </c>
      <c r="O17" s="210">
        <f t="shared" si="1"/>
        <v>0.17104011777475825</v>
      </c>
      <c r="P17" s="212"/>
      <c r="Q17" s="221">
        <f t="shared" si="2"/>
        <v>1.2104561252303572</v>
      </c>
      <c r="R17" s="222">
        <f t="shared" si="3"/>
        <v>1.2898209988492992</v>
      </c>
      <c r="S17" s="210">
        <f t="shared" si="4"/>
        <v>6.5566088654257046E-2</v>
      </c>
    </row>
    <row r="18" spans="1:19" ht="24" customHeight="1" thickBot="1" x14ac:dyDescent="0.3">
      <c r="A18" s="14"/>
      <c r="B18" s="214" t="s">
        <v>36</v>
      </c>
      <c r="C18" s="214"/>
      <c r="D18" s="215"/>
      <c r="E18" s="216">
        <f>E10+E14</f>
        <v>133398.59</v>
      </c>
      <c r="F18" s="217">
        <f>F10+F14</f>
        <v>161831.92000000004</v>
      </c>
      <c r="G18" s="311">
        <f>E18/E15</f>
        <v>0.10176359082377451</v>
      </c>
      <c r="H18" s="265">
        <f>F18/F15</f>
        <v>0.12994993843009131</v>
      </c>
      <c r="I18" s="247">
        <f t="shared" si="0"/>
        <v>0.21314565618722092</v>
      </c>
      <c r="J18" s="211"/>
      <c r="K18" s="216">
        <f t="shared" si="6"/>
        <v>10259.832999999995</v>
      </c>
      <c r="L18" s="217">
        <f t="shared" si="6"/>
        <v>14365.029000000006</v>
      </c>
      <c r="M18" s="311">
        <f>K18/K15</f>
        <v>3.6274080866297395E-2</v>
      </c>
      <c r="N18" s="265">
        <f>L18/L15</f>
        <v>5.158494059899258E-2</v>
      </c>
      <c r="O18" s="247">
        <f t="shared" si="1"/>
        <v>0.4001230819254088</v>
      </c>
      <c r="P18" s="212"/>
      <c r="Q18" s="225">
        <f t="shared" si="2"/>
        <v>0.76911105282297176</v>
      </c>
      <c r="R18" s="226">
        <f t="shared" si="3"/>
        <v>0.88765115065062583</v>
      </c>
      <c r="S18" s="218">
        <f t="shared" si="4"/>
        <v>0.15412611402808529</v>
      </c>
    </row>
    <row r="19" spans="1:19" ht="6.75" customHeight="1" x14ac:dyDescent="0.25">
      <c r="Q19" s="227"/>
      <c r="R19" s="227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topLeftCell="A79" workbookViewId="0">
      <selection activeCell="E8" sqref="E8:E15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5" t="s">
        <v>139</v>
      </c>
    </row>
    <row r="3" spans="1:16" ht="8.25" customHeight="1" thickBot="1" x14ac:dyDescent="0.3"/>
    <row r="4" spans="1:16" x14ac:dyDescent="0.25">
      <c r="A4" s="467" t="s">
        <v>3</v>
      </c>
      <c r="B4" s="454" t="s">
        <v>1</v>
      </c>
      <c r="C4" s="450"/>
      <c r="D4" s="454" t="s">
        <v>104</v>
      </c>
      <c r="E4" s="450"/>
      <c r="F4" s="148" t="s">
        <v>0</v>
      </c>
      <c r="H4" s="465" t="s">
        <v>19</v>
      </c>
      <c r="I4" s="466"/>
      <c r="J4" s="454" t="s">
        <v>104</v>
      </c>
      <c r="K4" s="455"/>
      <c r="L4" s="148" t="s">
        <v>0</v>
      </c>
      <c r="N4" s="462" t="s">
        <v>22</v>
      </c>
      <c r="O4" s="450"/>
      <c r="P4" s="148" t="s">
        <v>0</v>
      </c>
    </row>
    <row r="5" spans="1:16" x14ac:dyDescent="0.25">
      <c r="A5" s="468"/>
      <c r="B5" s="457" t="s">
        <v>159</v>
      </c>
      <c r="C5" s="459"/>
      <c r="D5" s="457" t="str">
        <f>B5</f>
        <v>jan-jun</v>
      </c>
      <c r="E5" s="459"/>
      <c r="F5" s="149" t="s">
        <v>138</v>
      </c>
      <c r="H5" s="460" t="str">
        <f>B5</f>
        <v>jan-jun</v>
      </c>
      <c r="I5" s="459"/>
      <c r="J5" s="457" t="str">
        <f>B5</f>
        <v>jan-jun</v>
      </c>
      <c r="K5" s="458"/>
      <c r="L5" s="149" t="str">
        <f>F5</f>
        <v>2022/2021</v>
      </c>
      <c r="N5" s="460" t="str">
        <f>B5</f>
        <v>jan-jun</v>
      </c>
      <c r="O5" s="458"/>
      <c r="P5" s="149" t="str">
        <f>F5</f>
        <v>2022/2021</v>
      </c>
    </row>
    <row r="6" spans="1:16" ht="19.5" customHeight="1" thickBot="1" x14ac:dyDescent="0.3">
      <c r="A6" s="469"/>
      <c r="B6" s="117">
        <v>2021</v>
      </c>
      <c r="C6" s="152">
        <f>'6'!F6</f>
        <v>2022</v>
      </c>
      <c r="D6" s="117">
        <f>B6</f>
        <v>2021</v>
      </c>
      <c r="E6" s="152">
        <f>C6</f>
        <v>2022</v>
      </c>
      <c r="F6" s="150" t="s">
        <v>1</v>
      </c>
      <c r="H6" s="30">
        <f>B6</f>
        <v>2021</v>
      </c>
      <c r="I6" s="152">
        <f>E6</f>
        <v>2022</v>
      </c>
      <c r="J6" s="117">
        <f>B6</f>
        <v>2021</v>
      </c>
      <c r="K6" s="152">
        <f>C6</f>
        <v>2022</v>
      </c>
      <c r="L6" s="321">
        <v>1000</v>
      </c>
      <c r="N6" s="30">
        <f>B6</f>
        <v>2021</v>
      </c>
      <c r="O6" s="152">
        <f>C6</f>
        <v>2022</v>
      </c>
      <c r="P6" s="150"/>
    </row>
    <row r="7" spans="1:16" ht="20.100000000000001" customHeight="1" x14ac:dyDescent="0.25">
      <c r="A7" s="13" t="s">
        <v>164</v>
      </c>
      <c r="B7" s="45">
        <v>131839.08000000002</v>
      </c>
      <c r="C7" s="167">
        <v>114802.59000000001</v>
      </c>
      <c r="D7" s="309">
        <f>B7/$B$33</f>
        <v>0.10057391305037711</v>
      </c>
      <c r="E7" s="308">
        <f>C7/$C$33</f>
        <v>9.2185704168343624E-2</v>
      </c>
      <c r="F7" s="64">
        <f>(C7-B7)/B7</f>
        <v>-0.12922185136607447</v>
      </c>
      <c r="H7" s="45">
        <v>35138.589</v>
      </c>
      <c r="I7" s="167">
        <v>33831.08600000001</v>
      </c>
      <c r="J7" s="309">
        <f>H7/$H$33</f>
        <v>0.12423399278658724</v>
      </c>
      <c r="K7" s="308">
        <f>I7/$I$33</f>
        <v>0.12148771587648083</v>
      </c>
      <c r="L7" s="64">
        <f>(I7-H7)/H7</f>
        <v>-3.7209889105108626E-2</v>
      </c>
      <c r="N7" s="39">
        <f t="shared" ref="N7:N33" si="0">(H7/B7)*10</f>
        <v>2.6652635167053651</v>
      </c>
      <c r="O7" s="172">
        <f t="shared" ref="O7:O33" si="1">(I7/C7)*10</f>
        <v>2.9468922260377584</v>
      </c>
      <c r="P7" s="73">
        <f>(O7-N7)/N7</f>
        <v>0.10566636565847919</v>
      </c>
    </row>
    <row r="8" spans="1:16" ht="20.100000000000001" customHeight="1" x14ac:dyDescent="0.25">
      <c r="A8" s="13" t="s">
        <v>165</v>
      </c>
      <c r="B8" s="24">
        <v>112096.55999999991</v>
      </c>
      <c r="C8" s="160">
        <v>95183.11</v>
      </c>
      <c r="D8" s="309">
        <f t="shared" ref="D8:D32" si="2">B8/$B$33</f>
        <v>8.5513261156603709E-2</v>
      </c>
      <c r="E8" s="259">
        <f t="shared" ref="E8:E32" si="3">C8/$C$33</f>
        <v>7.6431394276757256E-2</v>
      </c>
      <c r="F8" s="64">
        <f t="shared" ref="F8:F33" si="4">(C8-B8)/B8</f>
        <v>-0.1508828638452413</v>
      </c>
      <c r="H8" s="24">
        <v>29288.236000000012</v>
      </c>
      <c r="I8" s="160">
        <v>26687.904999999999</v>
      </c>
      <c r="J8" s="309">
        <f t="shared" ref="J8:J32" si="5">H8/$H$33</f>
        <v>0.10354981812035384</v>
      </c>
      <c r="K8" s="259">
        <f t="shared" ref="K8:K32" si="6">I8/$I$33</f>
        <v>9.583649250805934E-2</v>
      </c>
      <c r="L8" s="64">
        <f t="shared" ref="L8:L33" si="7">(I8-H8)/H8</f>
        <v>-8.8784145279354201E-2</v>
      </c>
      <c r="N8" s="39">
        <f t="shared" si="0"/>
        <v>2.6127684917360567</v>
      </c>
      <c r="O8" s="173">
        <f t="shared" si="1"/>
        <v>2.8038488130929951</v>
      </c>
      <c r="P8" s="64">
        <f t="shared" ref="P8:P71" si="8">(O8-N8)/N8</f>
        <v>7.3133276813964795E-2</v>
      </c>
    </row>
    <row r="9" spans="1:16" ht="20.100000000000001" customHeight="1" x14ac:dyDescent="0.25">
      <c r="A9" s="13" t="s">
        <v>215</v>
      </c>
      <c r="B9" s="24">
        <v>86109.320000000051</v>
      </c>
      <c r="C9" s="160">
        <v>82866.239999999991</v>
      </c>
      <c r="D9" s="309">
        <f t="shared" si="2"/>
        <v>6.5688802307381861E-2</v>
      </c>
      <c r="E9" s="259">
        <f t="shared" si="3"/>
        <v>6.6541030879032972E-2</v>
      </c>
      <c r="F9" s="64">
        <f t="shared" si="4"/>
        <v>-3.766235757058653E-2</v>
      </c>
      <c r="H9" s="24">
        <v>20602.832000000006</v>
      </c>
      <c r="I9" s="160">
        <v>20950.642000000003</v>
      </c>
      <c r="J9" s="309">
        <f t="shared" si="5"/>
        <v>7.2842198702721656E-2</v>
      </c>
      <c r="K9" s="259">
        <f t="shared" si="6"/>
        <v>7.5233932565033995E-2</v>
      </c>
      <c r="L9" s="64">
        <f t="shared" si="7"/>
        <v>1.6881659764055621E-2</v>
      </c>
      <c r="N9" s="39">
        <f t="shared" si="0"/>
        <v>2.3926367087790257</v>
      </c>
      <c r="O9" s="173">
        <f t="shared" si="1"/>
        <v>2.5282481744073348</v>
      </c>
      <c r="P9" s="64">
        <f t="shared" si="8"/>
        <v>5.6678669657924112E-2</v>
      </c>
    </row>
    <row r="10" spans="1:16" ht="20.100000000000001" customHeight="1" x14ac:dyDescent="0.25">
      <c r="A10" s="13" t="s">
        <v>166</v>
      </c>
      <c r="B10" s="24">
        <v>63990.999999999993</v>
      </c>
      <c r="C10" s="160">
        <v>59383.839999999982</v>
      </c>
      <c r="D10" s="309">
        <f t="shared" si="2"/>
        <v>4.8815762898274773E-2</v>
      </c>
      <c r="E10" s="259">
        <f t="shared" si="3"/>
        <v>4.7684822325177935E-2</v>
      </c>
      <c r="F10" s="64">
        <f t="shared" si="4"/>
        <v>-7.1996999578065837E-2</v>
      </c>
      <c r="H10" s="24">
        <v>19925.635000000002</v>
      </c>
      <c r="I10" s="160">
        <v>20809.594000000001</v>
      </c>
      <c r="J10" s="309">
        <f t="shared" si="5"/>
        <v>7.0447939581699495E-2</v>
      </c>
      <c r="K10" s="259">
        <f t="shared" si="6"/>
        <v>7.4727428004437088E-2</v>
      </c>
      <c r="L10" s="64">
        <f t="shared" si="7"/>
        <v>4.4362902361706355E-2</v>
      </c>
      <c r="N10" s="39">
        <f t="shared" si="0"/>
        <v>3.1138183494553928</v>
      </c>
      <c r="O10" s="173">
        <f t="shared" si="1"/>
        <v>3.5042519985235057</v>
      </c>
      <c r="P10" s="64">
        <f t="shared" si="8"/>
        <v>0.1253874199618612</v>
      </c>
    </row>
    <row r="11" spans="1:16" ht="20.100000000000001" customHeight="1" x14ac:dyDescent="0.25">
      <c r="A11" s="13" t="s">
        <v>163</v>
      </c>
      <c r="B11" s="24">
        <v>114401.95999999998</v>
      </c>
      <c r="C11" s="160">
        <v>105866.37</v>
      </c>
      <c r="D11" s="309">
        <f t="shared" si="2"/>
        <v>8.7271943780499045E-2</v>
      </c>
      <c r="E11" s="259">
        <f t="shared" si="3"/>
        <v>8.5009979881084635E-2</v>
      </c>
      <c r="F11" s="64">
        <f t="shared" si="4"/>
        <v>-7.4610522407133437E-2</v>
      </c>
      <c r="H11" s="24">
        <v>17606.381000000001</v>
      </c>
      <c r="I11" s="160">
        <v>17372.479000000007</v>
      </c>
      <c r="J11" s="309">
        <f t="shared" si="5"/>
        <v>6.2248117309204043E-2</v>
      </c>
      <c r="K11" s="259">
        <f t="shared" si="6"/>
        <v>6.2384718977751115E-2</v>
      </c>
      <c r="L11" s="64">
        <f t="shared" si="7"/>
        <v>-1.3285069771010554E-2</v>
      </c>
      <c r="N11" s="39">
        <f t="shared" si="0"/>
        <v>1.5389929508200737</v>
      </c>
      <c r="O11" s="173">
        <f t="shared" si="1"/>
        <v>1.6409818339856186</v>
      </c>
      <c r="P11" s="64">
        <f t="shared" si="8"/>
        <v>6.6269883244883407E-2</v>
      </c>
    </row>
    <row r="12" spans="1:16" ht="20.100000000000001" customHeight="1" x14ac:dyDescent="0.25">
      <c r="A12" s="13" t="s">
        <v>171</v>
      </c>
      <c r="B12" s="24">
        <v>93412.61000000003</v>
      </c>
      <c r="C12" s="160">
        <v>137202.78999999995</v>
      </c>
      <c r="D12" s="309">
        <f t="shared" si="2"/>
        <v>7.1260143168086335E-2</v>
      </c>
      <c r="E12" s="259">
        <f t="shared" si="3"/>
        <v>0.11017291343349805</v>
      </c>
      <c r="F12" s="64">
        <f t="shared" si="4"/>
        <v>0.4687823196461367</v>
      </c>
      <c r="H12" s="24">
        <v>11030.409</v>
      </c>
      <c r="I12" s="160">
        <v>16981.758000000009</v>
      </c>
      <c r="J12" s="309">
        <f t="shared" si="5"/>
        <v>3.8998485458226761E-2</v>
      </c>
      <c r="K12" s="259">
        <f t="shared" si="6"/>
        <v>6.0981636563105179E-2</v>
      </c>
      <c r="L12" s="64">
        <f t="shared" si="7"/>
        <v>0.53954019293391653</v>
      </c>
      <c r="N12" s="39">
        <f t="shared" si="0"/>
        <v>1.1808265500771251</v>
      </c>
      <c r="O12" s="173">
        <f t="shared" si="1"/>
        <v>1.2377122943345404</v>
      </c>
      <c r="P12" s="64">
        <f t="shared" si="8"/>
        <v>4.8174513228636216E-2</v>
      </c>
    </row>
    <row r="13" spans="1:16" ht="20.100000000000001" customHeight="1" x14ac:dyDescent="0.25">
      <c r="A13" s="13" t="s">
        <v>167</v>
      </c>
      <c r="B13" s="24">
        <v>101536.12000000001</v>
      </c>
      <c r="C13" s="160">
        <v>84559.699999999983</v>
      </c>
      <c r="D13" s="309">
        <f t="shared" si="2"/>
        <v>7.7457191785263182E-2</v>
      </c>
      <c r="E13" s="259">
        <f t="shared" si="3"/>
        <v>6.7900867818085672E-2</v>
      </c>
      <c r="F13" s="64">
        <f t="shared" si="4"/>
        <v>-0.16719587078962664</v>
      </c>
      <c r="H13" s="24">
        <v>20018.501</v>
      </c>
      <c r="I13" s="160">
        <v>16240.438999999998</v>
      </c>
      <c r="J13" s="309">
        <f t="shared" si="5"/>
        <v>7.0776271319041559E-2</v>
      </c>
      <c r="K13" s="259">
        <f t="shared" si="6"/>
        <v>5.8319553766063487E-2</v>
      </c>
      <c r="L13" s="64">
        <f t="shared" si="7"/>
        <v>-0.18872851668564003</v>
      </c>
      <c r="N13" s="39">
        <f t="shared" si="0"/>
        <v>1.9715645033511224</v>
      </c>
      <c r="O13" s="173">
        <f t="shared" si="1"/>
        <v>1.9205885309432271</v>
      </c>
      <c r="P13" s="64">
        <f t="shared" si="8"/>
        <v>-2.5855594539894611E-2</v>
      </c>
    </row>
    <row r="14" spans="1:16" ht="20.100000000000001" customHeight="1" x14ac:dyDescent="0.25">
      <c r="A14" s="13" t="s">
        <v>170</v>
      </c>
      <c r="B14" s="24">
        <v>50698.579999999994</v>
      </c>
      <c r="C14" s="160">
        <v>44350.479999999996</v>
      </c>
      <c r="D14" s="309">
        <f t="shared" si="2"/>
        <v>3.8675592826478963E-2</v>
      </c>
      <c r="E14" s="259">
        <f t="shared" si="3"/>
        <v>3.5613135809950278E-2</v>
      </c>
      <c r="F14" s="64">
        <f t="shared" si="4"/>
        <v>-0.12521257991841189</v>
      </c>
      <c r="H14" s="24">
        <v>15051.382000000005</v>
      </c>
      <c r="I14" s="160">
        <v>14499.529</v>
      </c>
      <c r="J14" s="309">
        <f t="shared" si="5"/>
        <v>5.3214808449370848E-2</v>
      </c>
      <c r="K14" s="259">
        <f t="shared" si="6"/>
        <v>5.2067931236224392E-2</v>
      </c>
      <c r="L14" s="64">
        <f t="shared" si="7"/>
        <v>-3.6664606612203748E-2</v>
      </c>
      <c r="N14" s="39">
        <f t="shared" si="0"/>
        <v>2.9687975481759068</v>
      </c>
      <c r="O14" s="173">
        <f t="shared" si="1"/>
        <v>3.2693059917277112</v>
      </c>
      <c r="P14" s="64">
        <f t="shared" si="8"/>
        <v>0.10122227557633334</v>
      </c>
    </row>
    <row r="15" spans="1:16" ht="20.100000000000001" customHeight="1" x14ac:dyDescent="0.25">
      <c r="A15" s="13" t="s">
        <v>172</v>
      </c>
      <c r="B15" s="24">
        <v>67092.590000000011</v>
      </c>
      <c r="C15" s="160">
        <v>62341.460000000006</v>
      </c>
      <c r="D15" s="309">
        <f t="shared" si="2"/>
        <v>5.1181821907317619E-2</v>
      </c>
      <c r="E15" s="259">
        <f t="shared" si="3"/>
        <v>5.0059771203616814E-2</v>
      </c>
      <c r="F15" s="64">
        <f t="shared" si="4"/>
        <v>-7.0814526611657172E-2</v>
      </c>
      <c r="H15" s="24">
        <v>14609.057999999999</v>
      </c>
      <c r="I15" s="160">
        <v>13794.458999999997</v>
      </c>
      <c r="J15" s="309">
        <f t="shared" si="5"/>
        <v>5.1650952922180068E-2</v>
      </c>
      <c r="K15" s="259">
        <f t="shared" si="6"/>
        <v>4.9536018904677286E-2</v>
      </c>
      <c r="L15" s="64">
        <f t="shared" si="7"/>
        <v>-5.5759858027807273E-2</v>
      </c>
      <c r="N15" s="39">
        <f t="shared" si="0"/>
        <v>2.1774473157169809</v>
      </c>
      <c r="O15" s="173">
        <f t="shared" si="1"/>
        <v>2.2127263301180298</v>
      </c>
      <c r="P15" s="64">
        <f t="shared" si="8"/>
        <v>1.6202005966528897E-2</v>
      </c>
    </row>
    <row r="16" spans="1:16" ht="20.100000000000001" customHeight="1" x14ac:dyDescent="0.25">
      <c r="A16" s="13" t="s">
        <v>173</v>
      </c>
      <c r="B16" s="24">
        <v>66626.400000000009</v>
      </c>
      <c r="C16" s="160">
        <v>52474.98</v>
      </c>
      <c r="D16" s="309">
        <f t="shared" si="2"/>
        <v>5.0826187200787847E-2</v>
      </c>
      <c r="E16" s="259">
        <f t="shared" si="3"/>
        <v>4.2137054421156776E-2</v>
      </c>
      <c r="F16" s="64">
        <f t="shared" si="4"/>
        <v>-0.21239958935196865</v>
      </c>
      <c r="H16" s="24">
        <v>14621.277999999998</v>
      </c>
      <c r="I16" s="160">
        <v>11998.251</v>
      </c>
      <c r="J16" s="309">
        <f t="shared" si="5"/>
        <v>5.1694157257785346E-2</v>
      </c>
      <c r="K16" s="259">
        <f t="shared" si="6"/>
        <v>4.3085820789279472E-2</v>
      </c>
      <c r="L16" s="64">
        <f t="shared" si="7"/>
        <v>-0.17939792951067604</v>
      </c>
      <c r="N16" s="39">
        <f t="shared" si="0"/>
        <v>2.194517188381782</v>
      </c>
      <c r="O16" s="173">
        <f t="shared" si="1"/>
        <v>2.2864708095172213</v>
      </c>
      <c r="P16" s="64">
        <f t="shared" si="8"/>
        <v>4.1901526961037411E-2</v>
      </c>
    </row>
    <row r="17" spans="1:16" ht="20.100000000000001" customHeight="1" x14ac:dyDescent="0.25">
      <c r="A17" s="13" t="s">
        <v>169</v>
      </c>
      <c r="B17" s="24">
        <v>28258.460000000006</v>
      </c>
      <c r="C17" s="160">
        <v>30608.269999999993</v>
      </c>
      <c r="D17" s="309">
        <f t="shared" si="2"/>
        <v>2.1557067138041008E-2</v>
      </c>
      <c r="E17" s="259">
        <f t="shared" si="3"/>
        <v>2.4578234021765417E-2</v>
      </c>
      <c r="F17" s="64">
        <f t="shared" si="4"/>
        <v>8.3154212933046825E-2</v>
      </c>
      <c r="H17" s="24">
        <v>7282.429000000001</v>
      </c>
      <c r="I17" s="160">
        <v>7811.3020000000006</v>
      </c>
      <c r="J17" s="309">
        <f t="shared" si="5"/>
        <v>2.5747340960527294E-2</v>
      </c>
      <c r="K17" s="259">
        <f t="shared" si="6"/>
        <v>2.8050451528555315E-2</v>
      </c>
      <c r="L17" s="64">
        <f t="shared" si="7"/>
        <v>7.2623159113531968E-2</v>
      </c>
      <c r="N17" s="39">
        <f t="shared" si="0"/>
        <v>2.5770792180465603</v>
      </c>
      <c r="O17" s="173">
        <f t="shared" si="1"/>
        <v>2.5520233583930101</v>
      </c>
      <c r="P17" s="64">
        <f t="shared" si="8"/>
        <v>-9.7225803064535394E-3</v>
      </c>
    </row>
    <row r="18" spans="1:16" ht="20.100000000000001" customHeight="1" x14ac:dyDescent="0.25">
      <c r="A18" s="13" t="s">
        <v>174</v>
      </c>
      <c r="B18" s="24">
        <v>23772.289999999997</v>
      </c>
      <c r="C18" s="160">
        <v>38815.870000000003</v>
      </c>
      <c r="D18" s="309">
        <f t="shared" si="2"/>
        <v>1.8134776330875096E-2</v>
      </c>
      <c r="E18" s="259">
        <f t="shared" si="3"/>
        <v>3.1168881371551674E-2</v>
      </c>
      <c r="F18" s="64">
        <f t="shared" si="4"/>
        <v>0.63281997653570632</v>
      </c>
      <c r="H18" s="24">
        <v>4783.3100000000013</v>
      </c>
      <c r="I18" s="160">
        <v>7037.4610000000011</v>
      </c>
      <c r="J18" s="309">
        <f t="shared" si="5"/>
        <v>1.6911598244198443E-2</v>
      </c>
      <c r="K18" s="259">
        <f t="shared" si="6"/>
        <v>2.5271581954531833E-2</v>
      </c>
      <c r="L18" s="64">
        <f t="shared" si="7"/>
        <v>0.47125337893634306</v>
      </c>
      <c r="N18" s="39">
        <f t="shared" si="0"/>
        <v>2.012136819801543</v>
      </c>
      <c r="O18" s="173">
        <f t="shared" si="1"/>
        <v>1.8130370387163808</v>
      </c>
      <c r="P18" s="64">
        <f t="shared" si="8"/>
        <v>-9.894942487300612E-2</v>
      </c>
    </row>
    <row r="19" spans="1:16" ht="20.100000000000001" customHeight="1" x14ac:dyDescent="0.25">
      <c r="A19" s="13" t="s">
        <v>178</v>
      </c>
      <c r="B19" s="24">
        <v>25655.009999999991</v>
      </c>
      <c r="C19" s="160">
        <v>25630.610000000004</v>
      </c>
      <c r="D19" s="309">
        <f t="shared" si="2"/>
        <v>1.9571016007139567E-2</v>
      </c>
      <c r="E19" s="259">
        <f t="shared" si="3"/>
        <v>2.0581206670635132E-2</v>
      </c>
      <c r="F19" s="64">
        <f t="shared" si="4"/>
        <v>-9.5108128977485927E-4</v>
      </c>
      <c r="H19" s="24">
        <v>5713.1669999999976</v>
      </c>
      <c r="I19" s="160">
        <v>5528.880000000001</v>
      </c>
      <c r="J19" s="309">
        <f t="shared" si="5"/>
        <v>2.0199147662604437E-2</v>
      </c>
      <c r="K19" s="259">
        <f t="shared" si="6"/>
        <v>1.9854254828093821E-2</v>
      </c>
      <c r="L19" s="64">
        <f t="shared" si="7"/>
        <v>-3.2256540024122649E-2</v>
      </c>
      <c r="N19" s="39">
        <f t="shared" si="0"/>
        <v>2.2269205897795401</v>
      </c>
      <c r="O19" s="173">
        <f t="shared" si="1"/>
        <v>2.1571394516166413</v>
      </c>
      <c r="P19" s="64">
        <f t="shared" si="8"/>
        <v>-3.1335261114904388E-2</v>
      </c>
    </row>
    <row r="20" spans="1:16" ht="20.100000000000001" customHeight="1" x14ac:dyDescent="0.25">
      <c r="A20" s="13" t="s">
        <v>168</v>
      </c>
      <c r="B20" s="24">
        <v>24084.910000000003</v>
      </c>
      <c r="C20" s="160">
        <v>20826.540000000005</v>
      </c>
      <c r="D20" s="309">
        <f t="shared" si="2"/>
        <v>1.8373259614419019E-2</v>
      </c>
      <c r="E20" s="259">
        <f t="shared" si="3"/>
        <v>1.6723570916737814E-2</v>
      </c>
      <c r="F20" s="64">
        <f t="shared" si="4"/>
        <v>-0.13528678330124541</v>
      </c>
      <c r="H20" s="24">
        <v>5805.8060000000005</v>
      </c>
      <c r="I20" s="160">
        <v>5486.7549999999965</v>
      </c>
      <c r="J20" s="309">
        <f t="shared" si="5"/>
        <v>2.0526676831682824E-2</v>
      </c>
      <c r="K20" s="259">
        <f t="shared" si="6"/>
        <v>1.9702983596916159E-2</v>
      </c>
      <c r="L20" s="64">
        <f t="shared" si="7"/>
        <v>-5.4953782472236243E-2</v>
      </c>
      <c r="N20" s="39">
        <f t="shared" si="0"/>
        <v>2.410557481842365</v>
      </c>
      <c r="O20" s="173">
        <f t="shared" si="1"/>
        <v>2.6345014582354991</v>
      </c>
      <c r="P20" s="64">
        <f t="shared" si="8"/>
        <v>9.2901321822857333E-2</v>
      </c>
    </row>
    <row r="21" spans="1:16" ht="20.100000000000001" customHeight="1" x14ac:dyDescent="0.25">
      <c r="A21" s="13" t="s">
        <v>176</v>
      </c>
      <c r="B21" s="24">
        <v>24242.210000000003</v>
      </c>
      <c r="C21" s="160">
        <v>22534.130000000005</v>
      </c>
      <c r="D21" s="309">
        <f t="shared" si="2"/>
        <v>1.8493256481226829E-2</v>
      </c>
      <c r="E21" s="259">
        <f t="shared" si="3"/>
        <v>1.8094754150328816E-2</v>
      </c>
      <c r="F21" s="64">
        <f t="shared" si="4"/>
        <v>-7.0458922680729105E-2</v>
      </c>
      <c r="H21" s="24">
        <v>5135.818000000002</v>
      </c>
      <c r="I21" s="160">
        <v>5221.7230000000009</v>
      </c>
      <c r="J21" s="309">
        <f t="shared" si="5"/>
        <v>1.815790544023339E-2</v>
      </c>
      <c r="K21" s="259">
        <f t="shared" si="6"/>
        <v>1.8751251444002862E-2</v>
      </c>
      <c r="L21" s="64">
        <f t="shared" si="7"/>
        <v>1.6726644129523047E-2</v>
      </c>
      <c r="N21" s="39">
        <f t="shared" si="0"/>
        <v>2.1185436476294868</v>
      </c>
      <c r="O21" s="173">
        <f t="shared" si="1"/>
        <v>2.3172507658383084</v>
      </c>
      <c r="P21" s="64">
        <f t="shared" si="8"/>
        <v>9.3794205482224544E-2</v>
      </c>
    </row>
    <row r="22" spans="1:16" ht="20.100000000000001" customHeight="1" x14ac:dyDescent="0.25">
      <c r="A22" s="13" t="s">
        <v>177</v>
      </c>
      <c r="B22" s="24">
        <v>25629.949999999993</v>
      </c>
      <c r="C22" s="160">
        <v>20248.460000000003</v>
      </c>
      <c r="D22" s="309">
        <f t="shared" si="2"/>
        <v>1.9551898896636048E-2</v>
      </c>
      <c r="E22" s="259">
        <f t="shared" si="3"/>
        <v>1.6259376582222922E-2</v>
      </c>
      <c r="F22" s="64">
        <f t="shared" si="4"/>
        <v>-0.20996880602576251</v>
      </c>
      <c r="H22" s="24">
        <v>6198.8329999999987</v>
      </c>
      <c r="I22" s="160">
        <v>5213.4519999999975</v>
      </c>
      <c r="J22" s="309">
        <f t="shared" si="5"/>
        <v>2.1916240695016489E-2</v>
      </c>
      <c r="K22" s="259">
        <f t="shared" si="6"/>
        <v>1.872155021306943E-2</v>
      </c>
      <c r="L22" s="64">
        <f t="shared" si="7"/>
        <v>-0.15896234016951277</v>
      </c>
      <c r="N22" s="39">
        <f t="shared" si="0"/>
        <v>2.4185895797689811</v>
      </c>
      <c r="O22" s="173">
        <f t="shared" si="1"/>
        <v>2.5747400049188913</v>
      </c>
      <c r="P22" s="64">
        <f t="shared" si="8"/>
        <v>6.4562597331964594E-2</v>
      </c>
    </row>
    <row r="23" spans="1:16" ht="20.100000000000001" customHeight="1" x14ac:dyDescent="0.25">
      <c r="A23" s="13" t="s">
        <v>182</v>
      </c>
      <c r="B23" s="24">
        <v>22800.149999999994</v>
      </c>
      <c r="C23" s="160">
        <v>13345.400000000001</v>
      </c>
      <c r="D23" s="309">
        <f t="shared" si="2"/>
        <v>1.7393175859809963E-2</v>
      </c>
      <c r="E23" s="259">
        <f t="shared" si="3"/>
        <v>1.0716266039017179E-2</v>
      </c>
      <c r="F23" s="64">
        <f t="shared" si="4"/>
        <v>-0.41467928939063975</v>
      </c>
      <c r="H23" s="24">
        <v>5919.5529999999981</v>
      </c>
      <c r="I23" s="160">
        <v>3482.8690000000001</v>
      </c>
      <c r="J23" s="309">
        <f t="shared" si="5"/>
        <v>2.0928834242656146E-2</v>
      </c>
      <c r="K23" s="259">
        <f t="shared" si="6"/>
        <v>1.2507012027547766E-2</v>
      </c>
      <c r="L23" s="64">
        <f t="shared" si="7"/>
        <v>-0.41163310810799375</v>
      </c>
      <c r="N23" s="39">
        <f t="shared" si="0"/>
        <v>2.5962780946616575</v>
      </c>
      <c r="O23" s="173">
        <f t="shared" si="1"/>
        <v>2.6097898901494148</v>
      </c>
      <c r="P23" s="64">
        <f t="shared" si="8"/>
        <v>5.2042943764535774E-3</v>
      </c>
    </row>
    <row r="24" spans="1:16" ht="20.100000000000001" customHeight="1" x14ac:dyDescent="0.25">
      <c r="A24" s="13" t="s">
        <v>183</v>
      </c>
      <c r="B24" s="24">
        <v>50883.910000000011</v>
      </c>
      <c r="C24" s="160">
        <v>48897.69000000001</v>
      </c>
      <c r="D24" s="309">
        <f t="shared" si="2"/>
        <v>3.8816972478897871E-2</v>
      </c>
      <c r="E24" s="259">
        <f t="shared" si="3"/>
        <v>3.926451471918338E-2</v>
      </c>
      <c r="F24" s="64">
        <f t="shared" si="4"/>
        <v>-3.9034343076229806E-2</v>
      </c>
      <c r="H24" s="24">
        <v>3017.1800000000012</v>
      </c>
      <c r="I24" s="160">
        <v>3368.6670000000004</v>
      </c>
      <c r="J24" s="309">
        <f t="shared" si="5"/>
        <v>1.0667369664611046E-2</v>
      </c>
      <c r="K24" s="259">
        <f t="shared" si="6"/>
        <v>1.2096911679940661E-2</v>
      </c>
      <c r="L24" s="64">
        <f t="shared" si="7"/>
        <v>0.11649520413100943</v>
      </c>
      <c r="N24" s="39">
        <f t="shared" si="0"/>
        <v>0.59295364684042573</v>
      </c>
      <c r="O24" s="173">
        <f t="shared" si="1"/>
        <v>0.68892150119974982</v>
      </c>
      <c r="P24" s="64">
        <f t="shared" si="8"/>
        <v>0.16184714415821905</v>
      </c>
    </row>
    <row r="25" spans="1:16" ht="20.100000000000001" customHeight="1" x14ac:dyDescent="0.25">
      <c r="A25" s="13" t="s">
        <v>175</v>
      </c>
      <c r="B25" s="24">
        <v>9821.269999999995</v>
      </c>
      <c r="C25" s="160">
        <v>12148.789999999999</v>
      </c>
      <c r="D25" s="309">
        <f t="shared" si="2"/>
        <v>7.4921908968439135E-3</v>
      </c>
      <c r="E25" s="259">
        <f t="shared" si="3"/>
        <v>9.7553962932659544E-3</v>
      </c>
      <c r="F25" s="64">
        <f t="shared" si="4"/>
        <v>0.23698768081928359</v>
      </c>
      <c r="H25" s="24">
        <v>3014.9650000000011</v>
      </c>
      <c r="I25" s="160">
        <v>3113.0299999999997</v>
      </c>
      <c r="J25" s="309">
        <f t="shared" si="5"/>
        <v>1.0659538436839712E-2</v>
      </c>
      <c r="K25" s="259">
        <f t="shared" si="6"/>
        <v>1.1178917051464472E-2</v>
      </c>
      <c r="L25" s="64">
        <f t="shared" si="7"/>
        <v>3.252608239233247E-2</v>
      </c>
      <c r="N25" s="39">
        <f t="shared" si="0"/>
        <v>3.0698321092893313</v>
      </c>
      <c r="O25" s="173">
        <f t="shared" si="1"/>
        <v>2.5624197965394084</v>
      </c>
      <c r="P25" s="64">
        <f t="shared" si="8"/>
        <v>-0.1652899229291693</v>
      </c>
    </row>
    <row r="26" spans="1:16" ht="20.100000000000001" customHeight="1" x14ac:dyDescent="0.25">
      <c r="A26" s="13" t="s">
        <v>179</v>
      </c>
      <c r="B26" s="24">
        <v>9724.7500000000036</v>
      </c>
      <c r="C26" s="160">
        <v>10442.359999999999</v>
      </c>
      <c r="D26" s="309">
        <f t="shared" si="2"/>
        <v>7.4185602701160756E-3</v>
      </c>
      <c r="E26" s="259">
        <f t="shared" si="3"/>
        <v>8.3851445318380412E-3</v>
      </c>
      <c r="F26" s="64">
        <f t="shared" si="4"/>
        <v>7.3792128332347343E-2</v>
      </c>
      <c r="H26" s="24">
        <v>2751.2620000000002</v>
      </c>
      <c r="I26" s="160">
        <v>2887.3469999999998</v>
      </c>
      <c r="J26" s="309">
        <f t="shared" si="5"/>
        <v>9.7272051379755625E-3</v>
      </c>
      <c r="K26" s="259">
        <f t="shared" si="6"/>
        <v>1.0368487490257013E-2</v>
      </c>
      <c r="L26" s="64">
        <f t="shared" si="7"/>
        <v>4.946275563723105E-2</v>
      </c>
      <c r="N26" s="39">
        <f t="shared" si="0"/>
        <v>2.8291339108974518</v>
      </c>
      <c r="O26" s="173">
        <f t="shared" si="1"/>
        <v>2.7650330002030192</v>
      </c>
      <c r="P26" s="64">
        <f t="shared" si="8"/>
        <v>-2.2657432526443623E-2</v>
      </c>
    </row>
    <row r="27" spans="1:16" ht="20.100000000000001" customHeight="1" x14ac:dyDescent="0.25">
      <c r="A27" s="13" t="s">
        <v>180</v>
      </c>
      <c r="B27" s="24">
        <v>9591.7300000000014</v>
      </c>
      <c r="C27" s="160">
        <v>7139.1900000000014</v>
      </c>
      <c r="D27" s="309">
        <f t="shared" si="2"/>
        <v>7.31708548802596E-3</v>
      </c>
      <c r="E27" s="259">
        <f t="shared" si="3"/>
        <v>5.7327213379210103E-3</v>
      </c>
      <c r="F27" s="64">
        <f t="shared" si="4"/>
        <v>-0.2556931856922578</v>
      </c>
      <c r="H27" s="24">
        <v>2762.83</v>
      </c>
      <c r="I27" s="160">
        <v>2792.4910000000004</v>
      </c>
      <c r="J27" s="309">
        <f t="shared" si="5"/>
        <v>9.7681042995370927E-3</v>
      </c>
      <c r="K27" s="259">
        <f t="shared" si="6"/>
        <v>1.0027858792225286E-2</v>
      </c>
      <c r="L27" s="64">
        <f t="shared" si="7"/>
        <v>1.0735731116283127E-2</v>
      </c>
      <c r="N27" s="39">
        <f t="shared" si="0"/>
        <v>2.8804292864790808</v>
      </c>
      <c r="O27" s="173">
        <f t="shared" si="1"/>
        <v>3.9114955618214391</v>
      </c>
      <c r="P27" s="64">
        <f t="shared" si="8"/>
        <v>0.35795576728172057</v>
      </c>
    </row>
    <row r="28" spans="1:16" ht="20.100000000000001" customHeight="1" x14ac:dyDescent="0.25">
      <c r="A28" s="13" t="s">
        <v>196</v>
      </c>
      <c r="B28" s="24">
        <v>7647.5000000000036</v>
      </c>
      <c r="C28" s="160">
        <v>5995.0099999999993</v>
      </c>
      <c r="D28" s="309">
        <f t="shared" si="2"/>
        <v>5.8339226885742767E-3</v>
      </c>
      <c r="E28" s="259">
        <f t="shared" si="3"/>
        <v>4.8139525279548281E-3</v>
      </c>
      <c r="F28" s="64">
        <f t="shared" si="4"/>
        <v>-0.21608237986270068</v>
      </c>
      <c r="H28" s="24">
        <v>2388.7980000000002</v>
      </c>
      <c r="I28" s="160">
        <v>2016.1270000000002</v>
      </c>
      <c r="J28" s="309">
        <f t="shared" si="5"/>
        <v>8.4456980757142541E-3</v>
      </c>
      <c r="K28" s="259">
        <f t="shared" si="6"/>
        <v>7.2399291038691936E-3</v>
      </c>
      <c r="L28" s="64">
        <f t="shared" si="7"/>
        <v>-0.15600774950414392</v>
      </c>
      <c r="N28" s="39">
        <f t="shared" si="0"/>
        <v>3.1236325596600185</v>
      </c>
      <c r="O28" s="173">
        <f t="shared" si="1"/>
        <v>3.3630085687930467</v>
      </c>
      <c r="P28" s="64">
        <f t="shared" si="8"/>
        <v>7.663385643511228E-2</v>
      </c>
    </row>
    <row r="29" spans="1:16" ht="20.100000000000001" customHeight="1" x14ac:dyDescent="0.25">
      <c r="A29" s="13" t="s">
        <v>199</v>
      </c>
      <c r="B29" s="24">
        <v>15549.729999999998</v>
      </c>
      <c r="C29" s="160">
        <v>16875.640000000003</v>
      </c>
      <c r="D29" s="309">
        <f t="shared" si="2"/>
        <v>1.1862167067434329E-2</v>
      </c>
      <c r="E29" s="259">
        <f t="shared" si="3"/>
        <v>1.3551024908858473E-2</v>
      </c>
      <c r="F29" s="64">
        <f>(C29-B29)/B29</f>
        <v>8.5269004670821005E-2</v>
      </c>
      <c r="H29" s="24">
        <v>1638.2650000000003</v>
      </c>
      <c r="I29" s="160">
        <v>1915.3149999999994</v>
      </c>
      <c r="J29" s="309">
        <f t="shared" si="5"/>
        <v>5.7921563723722196E-3</v>
      </c>
      <c r="K29" s="259">
        <f t="shared" si="6"/>
        <v>6.8779123594779586E-3</v>
      </c>
      <c r="L29" s="64">
        <f>(I29-H29)/H29</f>
        <v>0.16911183477642444</v>
      </c>
      <c r="N29" s="39">
        <f t="shared" si="0"/>
        <v>1.0535649172043506</v>
      </c>
      <c r="O29" s="173">
        <f t="shared" si="1"/>
        <v>1.1349584371318653</v>
      </c>
      <c r="P29" s="64">
        <f>(O29-N29)/N29</f>
        <v>7.7255343831582293E-2</v>
      </c>
    </row>
    <row r="30" spans="1:16" ht="20.100000000000001" customHeight="1" x14ac:dyDescent="0.25">
      <c r="A30" s="13" t="s">
        <v>185</v>
      </c>
      <c r="B30" s="24">
        <v>8228.6999999999989</v>
      </c>
      <c r="C30" s="160">
        <v>6344.8499999999995</v>
      </c>
      <c r="D30" s="309">
        <f t="shared" si="2"/>
        <v>6.277293184370202E-3</v>
      </c>
      <c r="E30" s="259">
        <f t="shared" si="3"/>
        <v>5.0948716844499324E-3</v>
      </c>
      <c r="F30" s="64">
        <f t="shared" si="4"/>
        <v>-0.22893652703343173</v>
      </c>
      <c r="H30" s="24">
        <v>1958.6049999999996</v>
      </c>
      <c r="I30" s="160">
        <v>1889.8259999999998</v>
      </c>
      <c r="J30" s="309">
        <f t="shared" si="5"/>
        <v>6.9247322208007165E-3</v>
      </c>
      <c r="K30" s="259">
        <f t="shared" si="6"/>
        <v>6.7863811449619489E-3</v>
      </c>
      <c r="L30" s="64">
        <f t="shared" si="7"/>
        <v>-3.5116320033901569E-2</v>
      </c>
      <c r="N30" s="39">
        <f t="shared" si="0"/>
        <v>2.3802119411328642</v>
      </c>
      <c r="O30" s="173">
        <f t="shared" si="1"/>
        <v>2.9785195867514598</v>
      </c>
      <c r="P30" s="64">
        <f t="shared" si="8"/>
        <v>0.2513673825759527</v>
      </c>
    </row>
    <row r="31" spans="1:16" ht="20.100000000000001" customHeight="1" x14ac:dyDescent="0.25">
      <c r="A31" s="13" t="s">
        <v>186</v>
      </c>
      <c r="B31" s="24">
        <v>5122.619999999999</v>
      </c>
      <c r="C31" s="160">
        <v>7830.22</v>
      </c>
      <c r="D31" s="309">
        <f t="shared" si="2"/>
        <v>3.9078089627910218E-3</v>
      </c>
      <c r="E31" s="259">
        <f t="shared" si="3"/>
        <v>6.2876137593502694E-3</v>
      </c>
      <c r="F31" s="64">
        <f t="shared" si="4"/>
        <v>0.5285576521389449</v>
      </c>
      <c r="H31" s="24">
        <v>1162.9279999999997</v>
      </c>
      <c r="I31" s="160">
        <v>1783.3430000000005</v>
      </c>
      <c r="J31" s="309">
        <f t="shared" si="5"/>
        <v>4.1115819637299687E-3</v>
      </c>
      <c r="K31" s="259">
        <f t="shared" si="6"/>
        <v>6.4039997916209655E-3</v>
      </c>
      <c r="L31" s="64">
        <f t="shared" si="7"/>
        <v>0.53349390503969385</v>
      </c>
      <c r="N31" s="39">
        <f t="shared" si="0"/>
        <v>2.2701820552764014</v>
      </c>
      <c r="O31" s="173">
        <f t="shared" si="1"/>
        <v>2.2775132754890675</v>
      </c>
      <c r="P31" s="64">
        <f t="shared" si="8"/>
        <v>3.2293534325261333E-3</v>
      </c>
    </row>
    <row r="32" spans="1:16" ht="20.100000000000001" customHeight="1" thickBot="1" x14ac:dyDescent="0.3">
      <c r="A32" s="13" t="s">
        <v>17</v>
      </c>
      <c r="B32" s="24">
        <f>B33-SUM(B7:B31)</f>
        <v>132050.15000000061</v>
      </c>
      <c r="C32" s="160">
        <f>C33-SUM(C7:C31)</f>
        <v>118625.89999999921</v>
      </c>
      <c r="D32" s="309">
        <f t="shared" si="2"/>
        <v>0.10073492855372863</v>
      </c>
      <c r="E32" s="259">
        <f t="shared" si="3"/>
        <v>9.5255796268215204E-2</v>
      </c>
      <c r="F32" s="64">
        <f t="shared" si="4"/>
        <v>-0.10166024044653743</v>
      </c>
      <c r="H32" s="24">
        <f>H33-SUM(H7:H31)</f>
        <v>25415.933999999863</v>
      </c>
      <c r="I32" s="160">
        <f>I33-SUM(I7:I31)</f>
        <v>25758.576999999845</v>
      </c>
      <c r="J32" s="309">
        <f t="shared" si="5"/>
        <v>8.9859127844329784E-2</v>
      </c>
      <c r="K32" s="259">
        <f t="shared" si="6"/>
        <v>9.2499267802352972E-2</v>
      </c>
      <c r="L32" s="64">
        <f t="shared" si="7"/>
        <v>1.3481424684215173E-2</v>
      </c>
      <c r="N32" s="39">
        <f t="shared" si="0"/>
        <v>1.9247182983131594</v>
      </c>
      <c r="O32" s="173">
        <f t="shared" si="1"/>
        <v>2.171412566732899</v>
      </c>
      <c r="P32" s="64">
        <f t="shared" si="8"/>
        <v>0.12817162315957853</v>
      </c>
    </row>
    <row r="33" spans="1:16" ht="26.25" customHeight="1" thickBot="1" x14ac:dyDescent="0.3">
      <c r="A33" s="17" t="s">
        <v>18</v>
      </c>
      <c r="B33" s="22">
        <v>1310867.5600000003</v>
      </c>
      <c r="C33" s="165">
        <v>1245340.4899999991</v>
      </c>
      <c r="D33" s="305">
        <f>SUM(D7:D32)</f>
        <v>1.0000000000000002</v>
      </c>
      <c r="E33" s="306">
        <f>SUM(E7:E32)</f>
        <v>1</v>
      </c>
      <c r="F33" s="69">
        <f t="shared" si="4"/>
        <v>-4.9987559383955778E-2</v>
      </c>
      <c r="G33" s="2"/>
      <c r="H33" s="46">
        <v>282841.98399999982</v>
      </c>
      <c r="I33" s="171">
        <v>278473.30699999991</v>
      </c>
      <c r="J33" s="305">
        <f>SUM(J7:J32)</f>
        <v>1.0000000000000002</v>
      </c>
      <c r="K33" s="306">
        <f>SUM(K7:K32)</f>
        <v>0.99999999999999989</v>
      </c>
      <c r="L33" s="69">
        <f t="shared" si="7"/>
        <v>-1.5445645438549574E-2</v>
      </c>
      <c r="N33" s="34">
        <f t="shared" si="0"/>
        <v>2.1576701768407465</v>
      </c>
      <c r="O33" s="166">
        <f t="shared" si="1"/>
        <v>2.2361218416659696</v>
      </c>
      <c r="P33" s="69">
        <f t="shared" si="8"/>
        <v>3.6359433275428503E-2</v>
      </c>
    </row>
    <row r="35" spans="1:16" ht="15.75" thickBot="1" x14ac:dyDescent="0.3"/>
    <row r="36" spans="1:16" x14ac:dyDescent="0.25">
      <c r="A36" s="467" t="s">
        <v>2</v>
      </c>
      <c r="B36" s="454" t="s">
        <v>1</v>
      </c>
      <c r="C36" s="450"/>
      <c r="D36" s="454" t="s">
        <v>104</v>
      </c>
      <c r="E36" s="450"/>
      <c r="F36" s="148" t="s">
        <v>0</v>
      </c>
      <c r="H36" s="465" t="s">
        <v>19</v>
      </c>
      <c r="I36" s="466"/>
      <c r="J36" s="454" t="s">
        <v>104</v>
      </c>
      <c r="K36" s="455"/>
      <c r="L36" s="148" t="s">
        <v>0</v>
      </c>
      <c r="N36" s="462" t="s">
        <v>22</v>
      </c>
      <c r="O36" s="450"/>
      <c r="P36" s="148" t="s">
        <v>0</v>
      </c>
    </row>
    <row r="37" spans="1:16" x14ac:dyDescent="0.25">
      <c r="A37" s="468"/>
      <c r="B37" s="457" t="str">
        <f>B5</f>
        <v>jan-jun</v>
      </c>
      <c r="C37" s="459"/>
      <c r="D37" s="457" t="str">
        <f>B5</f>
        <v>jan-jun</v>
      </c>
      <c r="E37" s="459"/>
      <c r="F37" s="149" t="str">
        <f>F5</f>
        <v>2022/2021</v>
      </c>
      <c r="H37" s="460" t="str">
        <f>B5</f>
        <v>jan-jun</v>
      </c>
      <c r="I37" s="459"/>
      <c r="J37" s="457" t="str">
        <f>B5</f>
        <v>jan-jun</v>
      </c>
      <c r="K37" s="458"/>
      <c r="L37" s="149" t="str">
        <f>F37</f>
        <v>2022/2021</v>
      </c>
      <c r="N37" s="460" t="str">
        <f>B5</f>
        <v>jan-jun</v>
      </c>
      <c r="O37" s="458"/>
      <c r="P37" s="149" t="str">
        <f>P5</f>
        <v>2022/2021</v>
      </c>
    </row>
    <row r="38" spans="1:16" ht="19.5" customHeight="1" thickBot="1" x14ac:dyDescent="0.3">
      <c r="A38" s="469"/>
      <c r="B38" s="117">
        <f>B6</f>
        <v>2021</v>
      </c>
      <c r="C38" s="152">
        <f>C6</f>
        <v>2022</v>
      </c>
      <c r="D38" s="117">
        <f>B6</f>
        <v>2021</v>
      </c>
      <c r="E38" s="152">
        <f>C6</f>
        <v>2022</v>
      </c>
      <c r="F38" s="150" t="s">
        <v>1</v>
      </c>
      <c r="H38" s="30">
        <f>B6</f>
        <v>2021</v>
      </c>
      <c r="I38" s="152">
        <f>C6</f>
        <v>2022</v>
      </c>
      <c r="J38" s="117">
        <f>B6</f>
        <v>2021</v>
      </c>
      <c r="K38" s="152">
        <f>C6</f>
        <v>2022</v>
      </c>
      <c r="L38" s="321">
        <v>1000</v>
      </c>
      <c r="N38" s="30">
        <f>B6</f>
        <v>2021</v>
      </c>
      <c r="O38" s="152">
        <f>C6</f>
        <v>2022</v>
      </c>
      <c r="P38" s="150"/>
    </row>
    <row r="39" spans="1:16" ht="20.100000000000001" customHeight="1" x14ac:dyDescent="0.25">
      <c r="A39" s="44" t="s">
        <v>163</v>
      </c>
      <c r="B39" s="45">
        <v>114401.95999999998</v>
      </c>
      <c r="C39" s="167">
        <v>105866.37</v>
      </c>
      <c r="D39" s="309">
        <f t="shared" ref="D39:D61" si="9">B39/$B$62</f>
        <v>0.21412290826184699</v>
      </c>
      <c r="E39" s="308">
        <f t="shared" ref="E39:E61" si="10">C39/$C$62</f>
        <v>0.21212829563286661</v>
      </c>
      <c r="F39" s="64">
        <f>(C39-B39)/B39</f>
        <v>-7.4610522407133437E-2</v>
      </c>
      <c r="H39" s="45">
        <v>17606.381000000001</v>
      </c>
      <c r="I39" s="167">
        <v>17372.479000000007</v>
      </c>
      <c r="J39" s="309">
        <f t="shared" ref="J39:J61" si="11">H39/$H$62</f>
        <v>0.15948107037073592</v>
      </c>
      <c r="K39" s="308">
        <f t="shared" ref="K39:K61" si="12">I39/$I$62</f>
        <v>0.16597763135699162</v>
      </c>
      <c r="L39" s="64">
        <f>(I39-H39)/H39</f>
        <v>-1.3285069771010554E-2</v>
      </c>
      <c r="N39" s="39">
        <f t="shared" ref="N39:N62" si="13">(H39/B39)*10</f>
        <v>1.5389929508200737</v>
      </c>
      <c r="O39" s="172">
        <f t="shared" ref="O39:O62" si="14">(I39/C39)*10</f>
        <v>1.6409818339856186</v>
      </c>
      <c r="P39" s="73">
        <f t="shared" si="8"/>
        <v>6.6269883244883407E-2</v>
      </c>
    </row>
    <row r="40" spans="1:16" ht="20.100000000000001" customHeight="1" x14ac:dyDescent="0.25">
      <c r="A40" s="44" t="s">
        <v>167</v>
      </c>
      <c r="B40" s="24">
        <v>101536.12000000001</v>
      </c>
      <c r="C40" s="160">
        <v>84559.699999999983</v>
      </c>
      <c r="D40" s="309">
        <f t="shared" si="9"/>
        <v>0.19004227994016792</v>
      </c>
      <c r="E40" s="259">
        <f t="shared" si="10"/>
        <v>0.16943534608985372</v>
      </c>
      <c r="F40" s="64">
        <f t="shared" ref="F40:F62" si="15">(C40-B40)/B40</f>
        <v>-0.16719587078962664</v>
      </c>
      <c r="H40" s="24">
        <v>20018.501</v>
      </c>
      <c r="I40" s="160">
        <v>16240.438999999998</v>
      </c>
      <c r="J40" s="309">
        <f t="shared" si="11"/>
        <v>0.18133039190152972</v>
      </c>
      <c r="K40" s="259">
        <f t="shared" si="12"/>
        <v>0.15516205818511616</v>
      </c>
      <c r="L40" s="64">
        <f t="shared" ref="L40:L62" si="16">(I40-H40)/H40</f>
        <v>-0.18872851668564003</v>
      </c>
      <c r="N40" s="39">
        <f t="shared" si="13"/>
        <v>1.9715645033511224</v>
      </c>
      <c r="O40" s="173">
        <f t="shared" si="14"/>
        <v>1.9205885309432271</v>
      </c>
      <c r="P40" s="64">
        <f t="shared" si="8"/>
        <v>-2.5855594539894611E-2</v>
      </c>
    </row>
    <row r="41" spans="1:16" ht="20.100000000000001" customHeight="1" x14ac:dyDescent="0.25">
      <c r="A41" s="44" t="s">
        <v>172</v>
      </c>
      <c r="B41" s="24">
        <v>67092.590000000011</v>
      </c>
      <c r="C41" s="160">
        <v>62341.460000000006</v>
      </c>
      <c r="D41" s="309">
        <f t="shared" si="9"/>
        <v>0.12557530040236825</v>
      </c>
      <c r="E41" s="259">
        <f t="shared" si="10"/>
        <v>0.12491585058658883</v>
      </c>
      <c r="F41" s="64">
        <f t="shared" si="15"/>
        <v>-7.0814526611657172E-2</v>
      </c>
      <c r="H41" s="24">
        <v>14609.057999999999</v>
      </c>
      <c r="I41" s="160">
        <v>13794.458999999997</v>
      </c>
      <c r="J41" s="309">
        <f t="shared" si="11"/>
        <v>0.13233089792548292</v>
      </c>
      <c r="K41" s="259">
        <f t="shared" si="12"/>
        <v>0.13179302911640497</v>
      </c>
      <c r="L41" s="64">
        <f t="shared" si="16"/>
        <v>-5.5759858027807273E-2</v>
      </c>
      <c r="N41" s="39">
        <f t="shared" si="13"/>
        <v>2.1774473157169809</v>
      </c>
      <c r="O41" s="173">
        <f t="shared" si="14"/>
        <v>2.2127263301180298</v>
      </c>
      <c r="P41" s="64">
        <f t="shared" si="8"/>
        <v>1.6202005966528897E-2</v>
      </c>
    </row>
    <row r="42" spans="1:16" ht="20.100000000000001" customHeight="1" x14ac:dyDescent="0.25">
      <c r="A42" s="44" t="s">
        <v>173</v>
      </c>
      <c r="B42" s="24">
        <v>66626.400000000009</v>
      </c>
      <c r="C42" s="160">
        <v>52474.98</v>
      </c>
      <c r="D42" s="309">
        <f t="shared" si="9"/>
        <v>0.12470274578352614</v>
      </c>
      <c r="E42" s="259">
        <f t="shared" si="10"/>
        <v>0.10514602579429864</v>
      </c>
      <c r="F42" s="64">
        <f t="shared" si="15"/>
        <v>-0.21239958935196865</v>
      </c>
      <c r="H42" s="24">
        <v>14621.277999999998</v>
      </c>
      <c r="I42" s="160">
        <v>11998.251</v>
      </c>
      <c r="J42" s="309">
        <f t="shared" si="11"/>
        <v>0.13244158840071066</v>
      </c>
      <c r="K42" s="259">
        <f t="shared" si="12"/>
        <v>0.11463195790345497</v>
      </c>
      <c r="L42" s="64">
        <f t="shared" si="16"/>
        <v>-0.17939792951067604</v>
      </c>
      <c r="N42" s="39">
        <f t="shared" si="13"/>
        <v>2.194517188381782</v>
      </c>
      <c r="O42" s="173">
        <f t="shared" si="14"/>
        <v>2.2864708095172213</v>
      </c>
      <c r="P42" s="64">
        <f t="shared" si="8"/>
        <v>4.1901526961037411E-2</v>
      </c>
    </row>
    <row r="43" spans="1:16" ht="20.100000000000001" customHeight="1" x14ac:dyDescent="0.25">
      <c r="A43" s="44" t="s">
        <v>169</v>
      </c>
      <c r="B43" s="24">
        <v>28258.460000000006</v>
      </c>
      <c r="C43" s="160">
        <v>30608.269999999993</v>
      </c>
      <c r="D43" s="309">
        <f t="shared" si="9"/>
        <v>5.2890559201967127E-2</v>
      </c>
      <c r="E43" s="259">
        <f t="shared" si="10"/>
        <v>6.133090373619688E-2</v>
      </c>
      <c r="F43" s="64">
        <f t="shared" si="15"/>
        <v>8.3154212933046825E-2</v>
      </c>
      <c r="H43" s="24">
        <v>7282.429000000001</v>
      </c>
      <c r="I43" s="160">
        <v>7811.3020000000006</v>
      </c>
      <c r="J43" s="309">
        <f t="shared" si="11"/>
        <v>6.5965264060733886E-2</v>
      </c>
      <c r="K43" s="259">
        <f t="shared" si="12"/>
        <v>7.4629614102519906E-2</v>
      </c>
      <c r="L43" s="64">
        <f t="shared" si="16"/>
        <v>7.2623159113531968E-2</v>
      </c>
      <c r="N43" s="39">
        <f t="shared" si="13"/>
        <v>2.5770792180465603</v>
      </c>
      <c r="O43" s="173">
        <f t="shared" si="14"/>
        <v>2.5520233583930101</v>
      </c>
      <c r="P43" s="64">
        <f t="shared" si="8"/>
        <v>-9.7225803064535394E-3</v>
      </c>
    </row>
    <row r="44" spans="1:16" ht="20.100000000000001" customHeight="1" x14ac:dyDescent="0.25">
      <c r="A44" s="44" t="s">
        <v>174</v>
      </c>
      <c r="B44" s="24">
        <v>23772.289999999997</v>
      </c>
      <c r="C44" s="160">
        <v>38815.870000000003</v>
      </c>
      <c r="D44" s="309">
        <f t="shared" si="9"/>
        <v>4.4493921877247759E-2</v>
      </c>
      <c r="E44" s="259">
        <f t="shared" si="10"/>
        <v>7.7776770343659832E-2</v>
      </c>
      <c r="F44" s="64">
        <f t="shared" si="15"/>
        <v>0.63281997653570632</v>
      </c>
      <c r="H44" s="24">
        <v>4783.3100000000013</v>
      </c>
      <c r="I44" s="160">
        <v>7037.4610000000011</v>
      </c>
      <c r="J44" s="309">
        <f t="shared" si="11"/>
        <v>4.3327893376557333E-2</v>
      </c>
      <c r="K44" s="259">
        <f t="shared" si="12"/>
        <v>6.7236294114801087E-2</v>
      </c>
      <c r="L44" s="64">
        <f t="shared" si="16"/>
        <v>0.47125337893634306</v>
      </c>
      <c r="N44" s="39">
        <f t="shared" si="13"/>
        <v>2.012136819801543</v>
      </c>
      <c r="O44" s="173">
        <f t="shared" si="14"/>
        <v>1.8130370387163808</v>
      </c>
      <c r="P44" s="64">
        <f t="shared" si="8"/>
        <v>-9.894942487300612E-2</v>
      </c>
    </row>
    <row r="45" spans="1:16" ht="20.100000000000001" customHeight="1" x14ac:dyDescent="0.25">
      <c r="A45" s="44" t="s">
        <v>178</v>
      </c>
      <c r="B45" s="24">
        <v>25655.009999999991</v>
      </c>
      <c r="C45" s="160">
        <v>25630.610000000004</v>
      </c>
      <c r="D45" s="309">
        <f t="shared" si="9"/>
        <v>4.801775557592515E-2</v>
      </c>
      <c r="E45" s="259">
        <f t="shared" si="10"/>
        <v>5.1356985370620611E-2</v>
      </c>
      <c r="F45" s="64">
        <f t="shared" si="15"/>
        <v>-9.5108128977485927E-4</v>
      </c>
      <c r="H45" s="24">
        <v>5713.1669999999976</v>
      </c>
      <c r="I45" s="160">
        <v>5528.880000000001</v>
      </c>
      <c r="J45" s="309">
        <f t="shared" si="11"/>
        <v>5.1750668599456394E-2</v>
      </c>
      <c r="K45" s="259">
        <f t="shared" si="12"/>
        <v>5.2823227269812423E-2</v>
      </c>
      <c r="L45" s="64">
        <f t="shared" si="16"/>
        <v>-3.2256540024122649E-2</v>
      </c>
      <c r="N45" s="39">
        <f t="shared" si="13"/>
        <v>2.2269205897795401</v>
      </c>
      <c r="O45" s="173">
        <f t="shared" si="14"/>
        <v>2.1571394516166413</v>
      </c>
      <c r="P45" s="64">
        <f t="shared" si="8"/>
        <v>-3.1335261114904388E-2</v>
      </c>
    </row>
    <row r="46" spans="1:16" ht="20.100000000000001" customHeight="1" x14ac:dyDescent="0.25">
      <c r="A46" s="44" t="s">
        <v>168</v>
      </c>
      <c r="B46" s="24">
        <v>24084.910000000003</v>
      </c>
      <c r="C46" s="160">
        <v>20826.540000000005</v>
      </c>
      <c r="D46" s="309">
        <f t="shared" si="9"/>
        <v>4.5079043876738147E-2</v>
      </c>
      <c r="E46" s="259">
        <f t="shared" si="10"/>
        <v>4.1730895601027246E-2</v>
      </c>
      <c r="F46" s="64">
        <f t="shared" si="15"/>
        <v>-0.13528678330124541</v>
      </c>
      <c r="H46" s="24">
        <v>5805.8060000000005</v>
      </c>
      <c r="I46" s="160">
        <v>5486.7549999999965</v>
      </c>
      <c r="J46" s="309">
        <f t="shared" si="11"/>
        <v>5.2589805664482708E-2</v>
      </c>
      <c r="K46" s="259">
        <f t="shared" si="12"/>
        <v>5.2420762675040776E-2</v>
      </c>
      <c r="L46" s="64">
        <f t="shared" si="16"/>
        <v>-5.4953782472236243E-2</v>
      </c>
      <c r="N46" s="39">
        <f t="shared" si="13"/>
        <v>2.410557481842365</v>
      </c>
      <c r="O46" s="173">
        <f t="shared" si="14"/>
        <v>2.6345014582354991</v>
      </c>
      <c r="P46" s="64">
        <f t="shared" si="8"/>
        <v>9.2901321822857333E-2</v>
      </c>
    </row>
    <row r="47" spans="1:16" ht="20.100000000000001" customHeight="1" x14ac:dyDescent="0.25">
      <c r="A47" s="44" t="s">
        <v>176</v>
      </c>
      <c r="B47" s="24">
        <v>24242.210000000003</v>
      </c>
      <c r="C47" s="160">
        <v>22534.130000000005</v>
      </c>
      <c r="D47" s="309">
        <f t="shared" si="9"/>
        <v>4.5373457831443018E-2</v>
      </c>
      <c r="E47" s="259">
        <f t="shared" si="10"/>
        <v>4.5152455784301E-2</v>
      </c>
      <c r="F47" s="64">
        <f t="shared" si="15"/>
        <v>-7.0458922680729105E-2</v>
      </c>
      <c r="H47" s="24">
        <v>5135.818000000002</v>
      </c>
      <c r="I47" s="160">
        <v>5221.7230000000009</v>
      </c>
      <c r="J47" s="309">
        <f t="shared" si="11"/>
        <v>4.6520960319403087E-2</v>
      </c>
      <c r="K47" s="259">
        <f t="shared" si="12"/>
        <v>4.9888632194767607E-2</v>
      </c>
      <c r="L47" s="64">
        <f t="shared" si="16"/>
        <v>1.6726644129523047E-2</v>
      </c>
      <c r="N47" s="39">
        <f t="shared" si="13"/>
        <v>2.1185436476294868</v>
      </c>
      <c r="O47" s="173">
        <f t="shared" si="14"/>
        <v>2.3172507658383084</v>
      </c>
      <c r="P47" s="64">
        <f t="shared" si="8"/>
        <v>9.3794205482224544E-2</v>
      </c>
    </row>
    <row r="48" spans="1:16" ht="20.100000000000001" customHeight="1" x14ac:dyDescent="0.25">
      <c r="A48" s="44" t="s">
        <v>175</v>
      </c>
      <c r="B48" s="24">
        <v>9821.269999999995</v>
      </c>
      <c r="C48" s="160">
        <v>12148.789999999999</v>
      </c>
      <c r="D48" s="309">
        <f t="shared" si="9"/>
        <v>1.8382192885723542E-2</v>
      </c>
      <c r="E48" s="259">
        <f t="shared" si="10"/>
        <v>2.4342972340523374E-2</v>
      </c>
      <c r="F48" s="64">
        <f t="shared" si="15"/>
        <v>0.23698768081928359</v>
      </c>
      <c r="H48" s="24">
        <v>3014.9650000000011</v>
      </c>
      <c r="I48" s="160">
        <v>3113.0299999999997</v>
      </c>
      <c r="J48" s="309">
        <f t="shared" si="11"/>
        <v>2.730997615752527E-2</v>
      </c>
      <c r="K48" s="259">
        <f t="shared" si="12"/>
        <v>2.9742061898204362E-2</v>
      </c>
      <c r="L48" s="64">
        <f t="shared" si="16"/>
        <v>3.252608239233247E-2</v>
      </c>
      <c r="N48" s="39">
        <f t="shared" si="13"/>
        <v>3.0698321092893313</v>
      </c>
      <c r="O48" s="173">
        <f t="shared" si="14"/>
        <v>2.5624197965394084</v>
      </c>
      <c r="P48" s="64">
        <f t="shared" si="8"/>
        <v>-0.1652899229291693</v>
      </c>
    </row>
    <row r="49" spans="1:16" ht="20.100000000000001" customHeight="1" x14ac:dyDescent="0.25">
      <c r="A49" s="44" t="s">
        <v>179</v>
      </c>
      <c r="B49" s="24">
        <v>9724.7500000000036</v>
      </c>
      <c r="C49" s="160">
        <v>10442.359999999999</v>
      </c>
      <c r="D49" s="309">
        <f t="shared" si="9"/>
        <v>1.8201539135513041E-2</v>
      </c>
      <c r="E49" s="259">
        <f t="shared" si="10"/>
        <v>2.0923736491435578E-2</v>
      </c>
      <c r="F49" s="64">
        <f t="shared" si="15"/>
        <v>7.3792128332347343E-2</v>
      </c>
      <c r="H49" s="24">
        <v>2751.2620000000002</v>
      </c>
      <c r="I49" s="160">
        <v>2887.3469999999998</v>
      </c>
      <c r="J49" s="309">
        <f t="shared" si="11"/>
        <v>2.4921317369556616E-2</v>
      </c>
      <c r="K49" s="259">
        <f t="shared" si="12"/>
        <v>2.7585873954184402E-2</v>
      </c>
      <c r="L49" s="64">
        <f t="shared" si="16"/>
        <v>4.946275563723105E-2</v>
      </c>
      <c r="N49" s="39">
        <f t="shared" si="13"/>
        <v>2.8291339108974518</v>
      </c>
      <c r="O49" s="173">
        <f t="shared" si="14"/>
        <v>2.7650330002030192</v>
      </c>
      <c r="P49" s="64">
        <f t="shared" si="8"/>
        <v>-2.2657432526443623E-2</v>
      </c>
    </row>
    <row r="50" spans="1:16" ht="20.100000000000001" customHeight="1" x14ac:dyDescent="0.25">
      <c r="A50" s="44" t="s">
        <v>185</v>
      </c>
      <c r="B50" s="24">
        <v>8228.6999999999989</v>
      </c>
      <c r="C50" s="160">
        <v>6344.8499999999995</v>
      </c>
      <c r="D50" s="309">
        <f t="shared" si="9"/>
        <v>1.5401424723966795E-2</v>
      </c>
      <c r="E50" s="259">
        <f t="shared" si="10"/>
        <v>1.2713406689453824E-2</v>
      </c>
      <c r="F50" s="64">
        <f t="shared" si="15"/>
        <v>-0.22893652703343173</v>
      </c>
      <c r="H50" s="24">
        <v>1958.6049999999996</v>
      </c>
      <c r="I50" s="160">
        <v>1889.8259999999998</v>
      </c>
      <c r="J50" s="309">
        <f t="shared" si="11"/>
        <v>1.7741319004369784E-2</v>
      </c>
      <c r="K50" s="259">
        <f t="shared" si="12"/>
        <v>1.8055502795937064E-2</v>
      </c>
      <c r="L50" s="64">
        <f t="shared" si="16"/>
        <v>-3.5116320033901569E-2</v>
      </c>
      <c r="N50" s="39">
        <f t="shared" si="13"/>
        <v>2.3802119411328642</v>
      </c>
      <c r="O50" s="173">
        <f t="shared" si="14"/>
        <v>2.9785195867514598</v>
      </c>
      <c r="P50" s="64">
        <f t="shared" si="8"/>
        <v>0.2513673825759527</v>
      </c>
    </row>
    <row r="51" spans="1:16" ht="20.100000000000001" customHeight="1" x14ac:dyDescent="0.25">
      <c r="A51" s="44" t="s">
        <v>186</v>
      </c>
      <c r="B51" s="24">
        <v>5122.619999999999</v>
      </c>
      <c r="C51" s="160">
        <v>7830.22</v>
      </c>
      <c r="D51" s="309">
        <f t="shared" si="9"/>
        <v>9.5878627631930651E-3</v>
      </c>
      <c r="E51" s="259">
        <f t="shared" si="10"/>
        <v>1.5689696577207521E-2</v>
      </c>
      <c r="F51" s="64">
        <f t="shared" si="15"/>
        <v>0.5285576521389449</v>
      </c>
      <c r="H51" s="24">
        <v>1162.9279999999997</v>
      </c>
      <c r="I51" s="160">
        <v>1783.3430000000005</v>
      </c>
      <c r="J51" s="309">
        <f t="shared" si="11"/>
        <v>1.053396505528871E-2</v>
      </c>
      <c r="K51" s="259">
        <f t="shared" si="12"/>
        <v>1.7038158286855405E-2</v>
      </c>
      <c r="L51" s="64">
        <f t="shared" si="16"/>
        <v>0.53349390503969385</v>
      </c>
      <c r="N51" s="39">
        <f t="shared" si="13"/>
        <v>2.2701820552764014</v>
      </c>
      <c r="O51" s="173">
        <f t="shared" si="14"/>
        <v>2.2775132754890675</v>
      </c>
      <c r="P51" s="64">
        <f t="shared" si="8"/>
        <v>3.2293534325261333E-3</v>
      </c>
    </row>
    <row r="52" spans="1:16" ht="20.100000000000001" customHeight="1" x14ac:dyDescent="0.25">
      <c r="A52" s="44" t="s">
        <v>189</v>
      </c>
      <c r="B52" s="24">
        <v>2598.5600000000004</v>
      </c>
      <c r="C52" s="160">
        <v>3803.3400000000015</v>
      </c>
      <c r="D52" s="309">
        <f t="shared" si="9"/>
        <v>4.863651151544128E-3</v>
      </c>
      <c r="E52" s="259">
        <f t="shared" si="10"/>
        <v>7.6208906748413806E-3</v>
      </c>
      <c r="F52" s="64">
        <f t="shared" si="15"/>
        <v>0.46363370482113209</v>
      </c>
      <c r="H52" s="24">
        <v>725.47800000000018</v>
      </c>
      <c r="I52" s="160">
        <v>1096.8499999999999</v>
      </c>
      <c r="J52" s="309">
        <f t="shared" si="11"/>
        <v>6.5714815537855718E-3</v>
      </c>
      <c r="K52" s="259">
        <f t="shared" si="12"/>
        <v>1.0479365953121381E-2</v>
      </c>
      <c r="L52" s="64">
        <f t="shared" si="16"/>
        <v>0.51189974058482768</v>
      </c>
      <c r="N52" s="39">
        <f t="shared" ref="N52" si="17">(H52/B52)*10</f>
        <v>2.7918462533095258</v>
      </c>
      <c r="O52" s="173">
        <f t="shared" ref="O52" si="18">(I52/C52)*10</f>
        <v>2.8839125610647471</v>
      </c>
      <c r="P52" s="64">
        <f t="shared" ref="P52" si="19">(O52-N52)/N52</f>
        <v>3.2976854526313382E-2</v>
      </c>
    </row>
    <row r="53" spans="1:16" ht="20.100000000000001" customHeight="1" x14ac:dyDescent="0.25">
      <c r="A53" s="44" t="s">
        <v>188</v>
      </c>
      <c r="B53" s="24">
        <v>7667.4500000000007</v>
      </c>
      <c r="C53" s="160">
        <v>5808.0400000000009</v>
      </c>
      <c r="D53" s="309">
        <f t="shared" si="9"/>
        <v>1.4350948995561781E-2</v>
      </c>
      <c r="E53" s="259">
        <f t="shared" si="10"/>
        <v>1.1637780970175088E-2</v>
      </c>
      <c r="F53" s="64">
        <f t="shared" si="15"/>
        <v>-0.24250696124526402</v>
      </c>
      <c r="H53" s="24">
        <v>1302.0869999999995</v>
      </c>
      <c r="I53" s="160">
        <v>1002.851</v>
      </c>
      <c r="J53" s="309">
        <f t="shared" si="11"/>
        <v>1.179448680997079E-2</v>
      </c>
      <c r="K53" s="259">
        <f t="shared" si="12"/>
        <v>9.581294274927047E-3</v>
      </c>
      <c r="L53" s="64">
        <f t="shared" si="16"/>
        <v>-0.22981260084771574</v>
      </c>
      <c r="N53" s="39">
        <f t="shared" ref="N53" si="20">(H53/B53)*10</f>
        <v>1.6982008360015381</v>
      </c>
      <c r="O53" s="173">
        <f t="shared" ref="O53" si="21">(I53/C53)*10</f>
        <v>1.7266599403585372</v>
      </c>
      <c r="P53" s="64">
        <f t="shared" ref="P53" si="22">(O53-N53)/N53</f>
        <v>1.675838555350545E-2</v>
      </c>
    </row>
    <row r="54" spans="1:16" ht="20.100000000000001" customHeight="1" x14ac:dyDescent="0.25">
      <c r="A54" s="44" t="s">
        <v>191</v>
      </c>
      <c r="B54" s="24">
        <v>2417.36</v>
      </c>
      <c r="C54" s="160">
        <v>2098.67</v>
      </c>
      <c r="D54" s="309">
        <f t="shared" si="9"/>
        <v>4.5245042437722094E-3</v>
      </c>
      <c r="E54" s="259">
        <f t="shared" si="10"/>
        <v>4.205181401759862E-3</v>
      </c>
      <c r="F54" s="64">
        <f t="shared" si="15"/>
        <v>-0.1318339014462058</v>
      </c>
      <c r="H54" s="24">
        <v>680.64199999999994</v>
      </c>
      <c r="I54" s="160">
        <v>559.4079999999999</v>
      </c>
      <c r="J54" s="309">
        <f t="shared" si="11"/>
        <v>6.1653507724999486E-3</v>
      </c>
      <c r="K54" s="259">
        <f t="shared" si="12"/>
        <v>5.3446151698990059E-3</v>
      </c>
      <c r="L54" s="64">
        <f t="shared" si="16"/>
        <v>-0.17811713059141229</v>
      </c>
      <c r="N54" s="39">
        <f t="shared" ref="N54" si="23">(H54/B54)*10</f>
        <v>2.8156418572326829</v>
      </c>
      <c r="O54" s="173">
        <f t="shared" ref="O54" si="24">(I54/C54)*10</f>
        <v>2.6655357917157052</v>
      </c>
      <c r="P54" s="64">
        <f t="shared" ref="P54" si="25">(O54-N54)/N54</f>
        <v>-5.3311490994990211E-2</v>
      </c>
    </row>
    <row r="55" spans="1:16" ht="20.100000000000001" customHeight="1" x14ac:dyDescent="0.25">
      <c r="A55" s="44" t="s">
        <v>192</v>
      </c>
      <c r="B55" s="24">
        <v>7421.42</v>
      </c>
      <c r="C55" s="160">
        <v>1766.2600000000007</v>
      </c>
      <c r="D55" s="309">
        <f t="shared" si="9"/>
        <v>1.3890461613005903E-2</v>
      </c>
      <c r="E55" s="259">
        <f t="shared" si="10"/>
        <v>3.5391193959376063E-3</v>
      </c>
      <c r="F55" s="64">
        <f t="shared" si="15"/>
        <v>-0.76200511492409806</v>
      </c>
      <c r="H55" s="24">
        <v>1575.748</v>
      </c>
      <c r="I55" s="160">
        <v>444.05800000000005</v>
      </c>
      <c r="J55" s="309">
        <f t="shared" si="11"/>
        <v>1.4273346559667563E-2</v>
      </c>
      <c r="K55" s="259">
        <f t="shared" si="12"/>
        <v>4.2425548492603139E-3</v>
      </c>
      <c r="L55" s="64">
        <f t="shared" si="16"/>
        <v>-0.71819224901443635</v>
      </c>
      <c r="N55" s="39">
        <f t="shared" ref="N55:N56" si="26">(H55/B55)*10</f>
        <v>2.1232432607236889</v>
      </c>
      <c r="O55" s="173">
        <f t="shared" ref="O55:O56" si="27">(I55/C55)*10</f>
        <v>2.5141145697688891</v>
      </c>
      <c r="P55" s="64">
        <f t="shared" ref="P55:P56" si="28">(O55-N55)/N55</f>
        <v>0.18409162825364403</v>
      </c>
    </row>
    <row r="56" spans="1:16" ht="20.100000000000001" customHeight="1" x14ac:dyDescent="0.25">
      <c r="A56" s="44" t="s">
        <v>187</v>
      </c>
      <c r="B56" s="24">
        <v>1266.4299999999998</v>
      </c>
      <c r="C56" s="160">
        <v>1154.6600000000003</v>
      </c>
      <c r="D56" s="309">
        <f t="shared" si="9"/>
        <v>2.3703411612008298E-3</v>
      </c>
      <c r="E56" s="259">
        <f t="shared" si="10"/>
        <v>2.3136342337556851E-3</v>
      </c>
      <c r="F56" s="64">
        <f t="shared" si="15"/>
        <v>-8.8255963614253877E-2</v>
      </c>
      <c r="H56" s="24">
        <v>468.54199999999986</v>
      </c>
      <c r="I56" s="160">
        <v>390.39699999999993</v>
      </c>
      <c r="J56" s="309">
        <f t="shared" si="11"/>
        <v>4.2441192016488402E-3</v>
      </c>
      <c r="K56" s="259">
        <f t="shared" si="12"/>
        <v>3.7298746683691732E-3</v>
      </c>
      <c r="L56" s="64">
        <f t="shared" si="16"/>
        <v>-0.16678334066102921</v>
      </c>
      <c r="N56" s="39">
        <f t="shared" si="26"/>
        <v>3.6997070505278611</v>
      </c>
      <c r="O56" s="173">
        <f t="shared" si="27"/>
        <v>3.3810558952418877</v>
      </c>
      <c r="P56" s="64">
        <f t="shared" si="28"/>
        <v>-8.6128753151012163E-2</v>
      </c>
    </row>
    <row r="57" spans="1:16" ht="20.100000000000001" customHeight="1" x14ac:dyDescent="0.25">
      <c r="A57" s="44" t="s">
        <v>193</v>
      </c>
      <c r="B57" s="24">
        <v>1517.1399999999999</v>
      </c>
      <c r="C57" s="160">
        <v>1767.1399999999994</v>
      </c>
      <c r="D57" s="309">
        <f t="shared" si="9"/>
        <v>2.8395879672024724E-3</v>
      </c>
      <c r="E57" s="259">
        <f t="shared" si="10"/>
        <v>3.5408826839407434E-3</v>
      </c>
      <c r="F57" s="64">
        <f t="shared" si="15"/>
        <v>0.16478373782248149</v>
      </c>
      <c r="H57" s="24">
        <v>356.38400000000007</v>
      </c>
      <c r="I57" s="160">
        <v>378.11200000000002</v>
      </c>
      <c r="J57" s="309">
        <f t="shared" si="11"/>
        <v>3.2281762948901511E-3</v>
      </c>
      <c r="K57" s="259">
        <f t="shared" si="12"/>
        <v>3.6125030945586291E-3</v>
      </c>
      <c r="L57" s="64">
        <f t="shared" si="16"/>
        <v>6.0967944688874773E-2</v>
      </c>
      <c r="N57" s="39">
        <f t="shared" si="13"/>
        <v>2.3490515048050944</v>
      </c>
      <c r="O57" s="173">
        <f t="shared" si="14"/>
        <v>2.1396833301266458</v>
      </c>
      <c r="P57" s="64">
        <f t="shared" si="8"/>
        <v>-8.9128814012879767E-2</v>
      </c>
    </row>
    <row r="58" spans="1:16" ht="20.100000000000001" customHeight="1" x14ac:dyDescent="0.25">
      <c r="A58" s="44" t="s">
        <v>190</v>
      </c>
      <c r="B58" s="24">
        <v>1467.1500000000003</v>
      </c>
      <c r="C58" s="160">
        <v>1117.7</v>
      </c>
      <c r="D58" s="309">
        <f t="shared" si="9"/>
        <v>2.7460231000969644E-3</v>
      </c>
      <c r="E58" s="259">
        <f t="shared" si="10"/>
        <v>2.2395761376238273E-3</v>
      </c>
      <c r="F58" s="64">
        <f t="shared" si="15"/>
        <v>-0.23818287155369267</v>
      </c>
      <c r="H58" s="24">
        <v>408.23400000000004</v>
      </c>
      <c r="I58" s="160">
        <v>270.43600000000004</v>
      </c>
      <c r="J58" s="309">
        <f t="shared" si="11"/>
        <v>3.6978408726771848E-3</v>
      </c>
      <c r="K58" s="259">
        <f t="shared" si="12"/>
        <v>2.5837605970719193E-3</v>
      </c>
      <c r="L58" s="64">
        <f t="shared" si="16"/>
        <v>-0.33754660317366997</v>
      </c>
      <c r="N58" s="39">
        <f t="shared" si="13"/>
        <v>2.7824966772313662</v>
      </c>
      <c r="O58" s="173">
        <f t="shared" si="14"/>
        <v>2.4195759148250877</v>
      </c>
      <c r="P58" s="64">
        <f t="shared" si="8"/>
        <v>-0.13042989965666055</v>
      </c>
    </row>
    <row r="59" spans="1:16" ht="20.100000000000001" customHeight="1" x14ac:dyDescent="0.25">
      <c r="A59" s="44" t="s">
        <v>194</v>
      </c>
      <c r="B59" s="24">
        <v>170.85999999999996</v>
      </c>
      <c r="C59" s="160">
        <v>307.44999999999976</v>
      </c>
      <c r="D59" s="309">
        <f t="shared" si="9"/>
        <v>3.1979382263747205E-4</v>
      </c>
      <c r="E59" s="259">
        <f t="shared" si="10"/>
        <v>6.1604874609684631E-4</v>
      </c>
      <c r="F59" s="64">
        <f>(C59-B59)/B59</f>
        <v>0.79942643099613619</v>
      </c>
      <c r="H59" s="24">
        <v>110.80999999999999</v>
      </c>
      <c r="I59" s="160">
        <v>92.683999999999997</v>
      </c>
      <c r="J59" s="309">
        <f t="shared" si="11"/>
        <v>1.0037325335502648E-3</v>
      </c>
      <c r="K59" s="259">
        <f t="shared" si="12"/>
        <v>8.855080949984977E-4</v>
      </c>
      <c r="L59" s="64">
        <f>(I59-H59)/H59</f>
        <v>-0.16357729446800823</v>
      </c>
      <c r="N59" s="39">
        <f t="shared" si="13"/>
        <v>6.4854266651059351</v>
      </c>
      <c r="O59" s="173">
        <f t="shared" si="14"/>
        <v>3.0146040006505146</v>
      </c>
      <c r="P59" s="64">
        <f>(O59-N59)/N59</f>
        <v>-0.53517260215581008</v>
      </c>
    </row>
    <row r="60" spans="1:16" ht="20.100000000000001" customHeight="1" x14ac:dyDescent="0.25">
      <c r="A60" s="44" t="s">
        <v>217</v>
      </c>
      <c r="B60" s="24">
        <v>580.59000000000026</v>
      </c>
      <c r="C60" s="160">
        <v>184.58999999999997</v>
      </c>
      <c r="D60" s="309">
        <f t="shared" si="9"/>
        <v>1.086673858627473E-3</v>
      </c>
      <c r="E60" s="259">
        <f t="shared" si="10"/>
        <v>3.6986969602217251E-4</v>
      </c>
      <c r="F60" s="64">
        <f>(C60-B60)/B60</f>
        <v>-0.68206479615563498</v>
      </c>
      <c r="H60" s="24">
        <v>84.507999999999981</v>
      </c>
      <c r="I60" s="160">
        <v>58.11</v>
      </c>
      <c r="J60" s="309">
        <f t="shared" si="11"/>
        <v>7.6548532574014763E-4</v>
      </c>
      <c r="K60" s="259">
        <f t="shared" si="12"/>
        <v>5.5518617453241873E-4</v>
      </c>
      <c r="L60" s="64">
        <f>(I60-H60)/H60</f>
        <v>-0.31237279310834465</v>
      </c>
      <c r="N60" s="39">
        <f t="shared" si="13"/>
        <v>1.4555538331697058</v>
      </c>
      <c r="O60" s="173">
        <f t="shared" si="14"/>
        <v>3.148057857955469</v>
      </c>
      <c r="P60" s="64">
        <f>(O60-N60)/N60</f>
        <v>1.1627904006133938</v>
      </c>
    </row>
    <row r="61" spans="1:16" ht="20.100000000000001" customHeight="1" thickBot="1" x14ac:dyDescent="0.3">
      <c r="A61" s="13" t="s">
        <v>17</v>
      </c>
      <c r="B61" s="24">
        <f>B62-SUM(B39:B60)</f>
        <v>607.48999999987427</v>
      </c>
      <c r="C61" s="160">
        <f>C62-SUM(C39:C60)</f>
        <v>635.65000000008149</v>
      </c>
      <c r="D61" s="309">
        <f t="shared" si="9"/>
        <v>1.1370218267236201E-3</v>
      </c>
      <c r="E61" s="259">
        <f t="shared" si="10"/>
        <v>1.2736750218133384E-3</v>
      </c>
      <c r="F61" s="64">
        <f t="shared" si="15"/>
        <v>4.6354672505247899E-2</v>
      </c>
      <c r="H61" s="24">
        <f>H62-SUM(H39:H60)</f>
        <v>221.9950000000099</v>
      </c>
      <c r="I61" s="160">
        <f>I62-SUM(I39:I60)</f>
        <v>209.39100000004692</v>
      </c>
      <c r="J61" s="309">
        <f t="shared" si="11"/>
        <v>2.0108618697364947E-3</v>
      </c>
      <c r="K61" s="259">
        <f t="shared" si="12"/>
        <v>2.0005332691712912E-3</v>
      </c>
      <c r="L61" s="64">
        <f t="shared" si="16"/>
        <v>-5.6776053514549507E-2</v>
      </c>
      <c r="N61" s="39">
        <f t="shared" si="13"/>
        <v>3.6542988361957534</v>
      </c>
      <c r="O61" s="173">
        <f t="shared" si="14"/>
        <v>3.2941241249118236</v>
      </c>
      <c r="P61" s="64">
        <f t="shared" si="8"/>
        <v>-9.8561920474704148E-2</v>
      </c>
    </row>
    <row r="62" spans="1:16" ht="26.25" customHeight="1" thickBot="1" x14ac:dyDescent="0.3">
      <c r="A62" s="17" t="s">
        <v>18</v>
      </c>
      <c r="B62" s="46">
        <v>534281.74</v>
      </c>
      <c r="C62" s="171">
        <v>499067.64999999997</v>
      </c>
      <c r="D62" s="315">
        <f>SUM(D39:D61)</f>
        <v>0.99999999999999956</v>
      </c>
      <c r="E62" s="316">
        <f>SUM(E39:E61)</f>
        <v>1.0000000000000004</v>
      </c>
      <c r="F62" s="69">
        <f t="shared" si="15"/>
        <v>-6.590921486480153E-2</v>
      </c>
      <c r="G62" s="2"/>
      <c r="H62" s="46">
        <v>110397.93600000002</v>
      </c>
      <c r="I62" s="171">
        <v>104667.592</v>
      </c>
      <c r="J62" s="315">
        <f>SUM(J39:J61)</f>
        <v>1</v>
      </c>
      <c r="K62" s="316">
        <f>SUM(K39:K61)</f>
        <v>1.0000000000000004</v>
      </c>
      <c r="L62" s="69">
        <f t="shared" si="16"/>
        <v>-5.1906260276460343E-2</v>
      </c>
      <c r="M62" s="2"/>
      <c r="N62" s="34">
        <f t="shared" si="13"/>
        <v>2.0662868994923915</v>
      </c>
      <c r="O62" s="166">
        <f t="shared" si="14"/>
        <v>2.0972626055806263</v>
      </c>
      <c r="P62" s="69">
        <f t="shared" si="8"/>
        <v>1.4990999602158007E-2</v>
      </c>
    </row>
    <row r="64" spans="1:16" ht="15.75" thickBot="1" x14ac:dyDescent="0.3"/>
    <row r="65" spans="1:16" x14ac:dyDescent="0.25">
      <c r="A65" s="467" t="s">
        <v>15</v>
      </c>
      <c r="B65" s="454" t="s">
        <v>1</v>
      </c>
      <c r="C65" s="450"/>
      <c r="D65" s="454" t="s">
        <v>104</v>
      </c>
      <c r="E65" s="450"/>
      <c r="F65" s="148" t="s">
        <v>0</v>
      </c>
      <c r="H65" s="465" t="s">
        <v>19</v>
      </c>
      <c r="I65" s="466"/>
      <c r="J65" s="454" t="s">
        <v>104</v>
      </c>
      <c r="K65" s="455"/>
      <c r="L65" s="148" t="s">
        <v>0</v>
      </c>
      <c r="N65" s="462" t="s">
        <v>22</v>
      </c>
      <c r="O65" s="450"/>
      <c r="P65" s="148" t="s">
        <v>0</v>
      </c>
    </row>
    <row r="66" spans="1:16" x14ac:dyDescent="0.25">
      <c r="A66" s="468"/>
      <c r="B66" s="457" t="str">
        <f>B5</f>
        <v>jan-jun</v>
      </c>
      <c r="C66" s="459"/>
      <c r="D66" s="457" t="str">
        <f>B5</f>
        <v>jan-jun</v>
      </c>
      <c r="E66" s="459"/>
      <c r="F66" s="149" t="str">
        <f>F37</f>
        <v>2022/2021</v>
      </c>
      <c r="H66" s="460" t="str">
        <f>B5</f>
        <v>jan-jun</v>
      </c>
      <c r="I66" s="459"/>
      <c r="J66" s="457" t="str">
        <f>B5</f>
        <v>jan-jun</v>
      </c>
      <c r="K66" s="458"/>
      <c r="L66" s="149" t="str">
        <f>F66</f>
        <v>2022/2021</v>
      </c>
      <c r="N66" s="460" t="str">
        <f>B5</f>
        <v>jan-jun</v>
      </c>
      <c r="O66" s="458"/>
      <c r="P66" s="149" t="str">
        <f>P37</f>
        <v>2022/2021</v>
      </c>
    </row>
    <row r="67" spans="1:16" ht="19.5" customHeight="1" thickBot="1" x14ac:dyDescent="0.3">
      <c r="A67" s="469"/>
      <c r="B67" s="117">
        <f>B6</f>
        <v>2021</v>
      </c>
      <c r="C67" s="152">
        <f>C6</f>
        <v>2022</v>
      </c>
      <c r="D67" s="117">
        <f>B6</f>
        <v>2021</v>
      </c>
      <c r="E67" s="152">
        <f>C6</f>
        <v>2022</v>
      </c>
      <c r="F67" s="150" t="s">
        <v>1</v>
      </c>
      <c r="H67" s="30">
        <f>B6</f>
        <v>2021</v>
      </c>
      <c r="I67" s="152">
        <f>C6</f>
        <v>2022</v>
      </c>
      <c r="J67" s="117">
        <f>B6</f>
        <v>2021</v>
      </c>
      <c r="K67" s="152">
        <f>C6</f>
        <v>2022</v>
      </c>
      <c r="L67" s="321">
        <v>1000</v>
      </c>
      <c r="N67" s="30">
        <f>B6</f>
        <v>2021</v>
      </c>
      <c r="O67" s="152">
        <f>C6</f>
        <v>2022</v>
      </c>
      <c r="P67" s="150" t="s">
        <v>23</v>
      </c>
    </row>
    <row r="68" spans="1:16" ht="20.100000000000001" customHeight="1" x14ac:dyDescent="0.25">
      <c r="A68" s="44" t="s">
        <v>164</v>
      </c>
      <c r="B68" s="45">
        <v>131839.08000000002</v>
      </c>
      <c r="C68" s="167">
        <v>114802.59000000001</v>
      </c>
      <c r="D68" s="309">
        <f>B68/$B$96</f>
        <v>0.16976756026784007</v>
      </c>
      <c r="E68" s="308">
        <f>C68/$C$96</f>
        <v>0.15383460826472001</v>
      </c>
      <c r="F68" s="73">
        <f t="shared" ref="F68:F80" si="29">(C68-B68)/B68</f>
        <v>-0.12922185136607447</v>
      </c>
      <c r="H68" s="24">
        <v>35138.589</v>
      </c>
      <c r="I68" s="167">
        <v>33831.08600000001</v>
      </c>
      <c r="J68" s="307">
        <f>H68/$H$96</f>
        <v>0.20376805930698172</v>
      </c>
      <c r="K68" s="308">
        <f>I68/$I$96</f>
        <v>0.19464886986023447</v>
      </c>
      <c r="L68" s="73">
        <f t="shared" ref="L68:L80" si="30">(I68-H68)/H68</f>
        <v>-3.7209889105108626E-2</v>
      </c>
      <c r="N68" s="48">
        <f t="shared" ref="N68:N96" si="31">(H68/B68)*10</f>
        <v>2.6652635167053651</v>
      </c>
      <c r="O68" s="169">
        <f t="shared" ref="O68:O96" si="32">(I68/C68)*10</f>
        <v>2.9468922260377584</v>
      </c>
      <c r="P68" s="73">
        <f t="shared" si="8"/>
        <v>0.10566636565847919</v>
      </c>
    </row>
    <row r="69" spans="1:16" ht="20.100000000000001" customHeight="1" x14ac:dyDescent="0.25">
      <c r="A69" s="44" t="s">
        <v>165</v>
      </c>
      <c r="B69" s="24">
        <v>112096.55999999991</v>
      </c>
      <c r="C69" s="160">
        <v>95183.11</v>
      </c>
      <c r="D69" s="309">
        <f t="shared" ref="D69:D95" si="33">B69/$B$96</f>
        <v>0.14434536031059633</v>
      </c>
      <c r="E69" s="259">
        <f t="shared" ref="E69:E95" si="34">C69/$C$96</f>
        <v>0.12754465243569638</v>
      </c>
      <c r="F69" s="64">
        <f t="shared" si="29"/>
        <v>-0.1508828638452413</v>
      </c>
      <c r="H69" s="24">
        <v>29288.236000000012</v>
      </c>
      <c r="I69" s="160">
        <v>26687.904999999999</v>
      </c>
      <c r="J69" s="258">
        <f t="shared" ref="J69:J96" si="35">H69/$H$96</f>
        <v>0.1698419652036933</v>
      </c>
      <c r="K69" s="259">
        <f t="shared" ref="K69:K96" si="36">I69/$I$96</f>
        <v>0.15355021553807935</v>
      </c>
      <c r="L69" s="64">
        <f t="shared" si="30"/>
        <v>-8.8784145279354201E-2</v>
      </c>
      <c r="N69" s="47">
        <f t="shared" si="31"/>
        <v>2.6127684917360567</v>
      </c>
      <c r="O69" s="163">
        <f t="shared" si="32"/>
        <v>2.8038488130929951</v>
      </c>
      <c r="P69" s="64">
        <f t="shared" si="8"/>
        <v>7.3133276813964795E-2</v>
      </c>
    </row>
    <row r="70" spans="1:16" ht="20.100000000000001" customHeight="1" x14ac:dyDescent="0.25">
      <c r="A70" s="44" t="s">
        <v>215</v>
      </c>
      <c r="B70" s="24">
        <v>86109.320000000051</v>
      </c>
      <c r="C70" s="160">
        <v>82866.239999999991</v>
      </c>
      <c r="D70" s="309">
        <f t="shared" si="33"/>
        <v>0.11088191128702304</v>
      </c>
      <c r="E70" s="259">
        <f t="shared" si="34"/>
        <v>0.111040139153396</v>
      </c>
      <c r="F70" s="64">
        <f t="shared" si="29"/>
        <v>-3.766235757058653E-2</v>
      </c>
      <c r="H70" s="24">
        <v>20602.832000000006</v>
      </c>
      <c r="I70" s="160">
        <v>20950.642000000003</v>
      </c>
      <c r="J70" s="258">
        <f t="shared" si="35"/>
        <v>0.11947546023739833</v>
      </c>
      <c r="K70" s="259">
        <f t="shared" si="36"/>
        <v>0.12054058176395406</v>
      </c>
      <c r="L70" s="64">
        <f t="shared" si="30"/>
        <v>1.6881659764055621E-2</v>
      </c>
      <c r="N70" s="47">
        <f t="shared" si="31"/>
        <v>2.3926367087790257</v>
      </c>
      <c r="O70" s="163">
        <f t="shared" si="32"/>
        <v>2.5282481744073348</v>
      </c>
      <c r="P70" s="64">
        <f t="shared" si="8"/>
        <v>5.6678669657924112E-2</v>
      </c>
    </row>
    <row r="71" spans="1:16" ht="20.100000000000001" customHeight="1" x14ac:dyDescent="0.25">
      <c r="A71" s="44" t="s">
        <v>166</v>
      </c>
      <c r="B71" s="24">
        <v>63990.999999999993</v>
      </c>
      <c r="C71" s="160">
        <v>59383.839999999982</v>
      </c>
      <c r="D71" s="309">
        <f t="shared" si="33"/>
        <v>8.2400422917843108E-2</v>
      </c>
      <c r="E71" s="259">
        <f t="shared" si="34"/>
        <v>7.9573899540548748E-2</v>
      </c>
      <c r="F71" s="64">
        <f t="shared" si="29"/>
        <v>-7.1996999578065837E-2</v>
      </c>
      <c r="H71" s="24">
        <v>19925.635000000002</v>
      </c>
      <c r="I71" s="160">
        <v>20809.594000000001</v>
      </c>
      <c r="J71" s="258">
        <f t="shared" si="35"/>
        <v>0.11554840675046091</v>
      </c>
      <c r="K71" s="259">
        <f t="shared" si="36"/>
        <v>0.11972905493930389</v>
      </c>
      <c r="L71" s="64">
        <f t="shared" si="30"/>
        <v>4.4362902361706355E-2</v>
      </c>
      <c r="N71" s="47">
        <f t="shared" si="31"/>
        <v>3.1138183494553928</v>
      </c>
      <c r="O71" s="163">
        <f t="shared" si="32"/>
        <v>3.5042519985235057</v>
      </c>
      <c r="P71" s="64">
        <f t="shared" si="8"/>
        <v>0.1253874199618612</v>
      </c>
    </row>
    <row r="72" spans="1:16" ht="20.100000000000001" customHeight="1" x14ac:dyDescent="0.25">
      <c r="A72" s="44" t="s">
        <v>171</v>
      </c>
      <c r="B72" s="24">
        <v>93412.61000000003</v>
      </c>
      <c r="C72" s="160">
        <v>137202.78999999995</v>
      </c>
      <c r="D72" s="309">
        <f t="shared" si="33"/>
        <v>0.12028626791048029</v>
      </c>
      <c r="E72" s="259">
        <f t="shared" si="34"/>
        <v>0.18385070800647121</v>
      </c>
      <c r="F72" s="64">
        <f t="shared" si="29"/>
        <v>0.4687823196461367</v>
      </c>
      <c r="H72" s="24">
        <v>11030.409</v>
      </c>
      <c r="I72" s="160">
        <v>16981.758000000009</v>
      </c>
      <c r="J72" s="258">
        <f t="shared" si="35"/>
        <v>6.3965147698226157E-2</v>
      </c>
      <c r="K72" s="259">
        <f t="shared" si="36"/>
        <v>9.7705406292307492E-2</v>
      </c>
      <c r="L72" s="64">
        <f t="shared" si="30"/>
        <v>0.53954019293391653</v>
      </c>
      <c r="N72" s="47">
        <f t="shared" si="31"/>
        <v>1.1808265500771251</v>
      </c>
      <c r="O72" s="163">
        <f t="shared" si="32"/>
        <v>1.2377122943345404</v>
      </c>
      <c r="P72" s="64">
        <f t="shared" ref="P72:P80" si="37">(O72-N72)/N72</f>
        <v>4.8174513228636216E-2</v>
      </c>
    </row>
    <row r="73" spans="1:16" ht="20.100000000000001" customHeight="1" x14ac:dyDescent="0.25">
      <c r="A73" s="44" t="s">
        <v>170</v>
      </c>
      <c r="B73" s="24">
        <v>50698.579999999994</v>
      </c>
      <c r="C73" s="160">
        <v>44350.479999999996</v>
      </c>
      <c r="D73" s="309">
        <f t="shared" si="33"/>
        <v>6.528393732453161E-2</v>
      </c>
      <c r="E73" s="259">
        <f t="shared" si="34"/>
        <v>5.9429310063059536E-2</v>
      </c>
      <c r="F73" s="64">
        <f t="shared" si="29"/>
        <v>-0.12521257991841189</v>
      </c>
      <c r="H73" s="24">
        <v>15051.382000000005</v>
      </c>
      <c r="I73" s="160">
        <v>14499.529</v>
      </c>
      <c r="J73" s="258">
        <f t="shared" si="35"/>
        <v>8.728269937156663E-2</v>
      </c>
      <c r="K73" s="259">
        <f t="shared" si="36"/>
        <v>8.3423775794714203E-2</v>
      </c>
      <c r="L73" s="64">
        <f t="shared" si="30"/>
        <v>-3.6664606612203748E-2</v>
      </c>
      <c r="N73" s="47">
        <f t="shared" si="31"/>
        <v>2.9687975481759068</v>
      </c>
      <c r="O73" s="163">
        <f t="shared" si="32"/>
        <v>3.2693059917277112</v>
      </c>
      <c r="P73" s="64">
        <f t="shared" si="37"/>
        <v>0.10122227557633334</v>
      </c>
    </row>
    <row r="74" spans="1:16" ht="20.100000000000001" customHeight="1" x14ac:dyDescent="0.25">
      <c r="A74" s="44" t="s">
        <v>177</v>
      </c>
      <c r="B74" s="24">
        <v>25629.949999999993</v>
      </c>
      <c r="C74" s="160">
        <v>20248.460000000003</v>
      </c>
      <c r="D74" s="309">
        <f t="shared" si="33"/>
        <v>3.3003371089108981E-2</v>
      </c>
      <c r="E74" s="259">
        <f t="shared" si="34"/>
        <v>2.7132784304464322E-2</v>
      </c>
      <c r="F74" s="64">
        <f t="shared" si="29"/>
        <v>-0.20996880602576251</v>
      </c>
      <c r="H74" s="24">
        <v>6198.8329999999987</v>
      </c>
      <c r="I74" s="160">
        <v>5213.4519999999975</v>
      </c>
      <c r="J74" s="258">
        <f t="shared" si="35"/>
        <v>3.594692349138081E-2</v>
      </c>
      <c r="K74" s="259">
        <f t="shared" si="36"/>
        <v>2.9995860607920723E-2</v>
      </c>
      <c r="L74" s="64">
        <f t="shared" si="30"/>
        <v>-0.15896234016951277</v>
      </c>
      <c r="N74" s="47">
        <f t="shared" si="31"/>
        <v>2.4185895797689811</v>
      </c>
      <c r="O74" s="163">
        <f t="shared" si="32"/>
        <v>2.5747400049188913</v>
      </c>
      <c r="P74" s="64">
        <f t="shared" si="37"/>
        <v>6.4562597331964594E-2</v>
      </c>
    </row>
    <row r="75" spans="1:16" ht="20.100000000000001" customHeight="1" x14ac:dyDescent="0.25">
      <c r="A75" s="44" t="s">
        <v>182</v>
      </c>
      <c r="B75" s="24">
        <v>22800.149999999994</v>
      </c>
      <c r="C75" s="160">
        <v>13345.400000000001</v>
      </c>
      <c r="D75" s="309">
        <f t="shared" si="33"/>
        <v>2.9359472466288391E-2</v>
      </c>
      <c r="E75" s="259">
        <f t="shared" si="34"/>
        <v>1.7882735756536455E-2</v>
      </c>
      <c r="F75" s="64">
        <f t="shared" si="29"/>
        <v>-0.41467928939063975</v>
      </c>
      <c r="H75" s="24">
        <v>5919.5529999999981</v>
      </c>
      <c r="I75" s="160">
        <v>3482.8690000000001</v>
      </c>
      <c r="J75" s="258">
        <f t="shared" si="35"/>
        <v>3.4327383685634649E-2</v>
      </c>
      <c r="K75" s="259">
        <f t="shared" si="36"/>
        <v>2.0038863509177468E-2</v>
      </c>
      <c r="L75" s="64">
        <f t="shared" si="30"/>
        <v>-0.41163310810799375</v>
      </c>
      <c r="N75" s="47">
        <f t="shared" si="31"/>
        <v>2.5962780946616575</v>
      </c>
      <c r="O75" s="163">
        <f t="shared" si="32"/>
        <v>2.6097898901494148</v>
      </c>
      <c r="P75" s="64">
        <f t="shared" si="37"/>
        <v>5.2042943764535774E-3</v>
      </c>
    </row>
    <row r="76" spans="1:16" ht="20.100000000000001" customHeight="1" x14ac:dyDescent="0.25">
      <c r="A76" s="44" t="s">
        <v>183</v>
      </c>
      <c r="B76" s="24">
        <v>50883.910000000011</v>
      </c>
      <c r="C76" s="160">
        <v>48897.69000000001</v>
      </c>
      <c r="D76" s="309">
        <f t="shared" si="33"/>
        <v>6.5522584483965987E-2</v>
      </c>
      <c r="E76" s="259">
        <f t="shared" si="34"/>
        <v>6.5522537306864914E-2</v>
      </c>
      <c r="F76" s="64">
        <f t="shared" si="29"/>
        <v>-3.9034343076229806E-2</v>
      </c>
      <c r="H76" s="24">
        <v>3017.1800000000012</v>
      </c>
      <c r="I76" s="160">
        <v>3368.6670000000004</v>
      </c>
      <c r="J76" s="258">
        <f t="shared" si="35"/>
        <v>1.749657372923652E-2</v>
      </c>
      <c r="K76" s="259">
        <f t="shared" si="36"/>
        <v>1.9381796507669493E-2</v>
      </c>
      <c r="L76" s="64">
        <f t="shared" si="30"/>
        <v>0.11649520413100943</v>
      </c>
      <c r="N76" s="47">
        <f t="shared" si="31"/>
        <v>0.59295364684042573</v>
      </c>
      <c r="O76" s="163">
        <f t="shared" si="32"/>
        <v>0.68892150119974982</v>
      </c>
      <c r="P76" s="64">
        <f t="shared" si="37"/>
        <v>0.16184714415821905</v>
      </c>
    </row>
    <row r="77" spans="1:16" ht="20.100000000000001" customHeight="1" x14ac:dyDescent="0.25">
      <c r="A77" s="44" t="s">
        <v>180</v>
      </c>
      <c r="B77" s="24">
        <v>9591.7300000000014</v>
      </c>
      <c r="C77" s="160">
        <v>7139.1900000000014</v>
      </c>
      <c r="D77" s="309">
        <f t="shared" si="33"/>
        <v>1.2351152638867395E-2</v>
      </c>
      <c r="E77" s="259">
        <f t="shared" si="34"/>
        <v>9.5664609742463699E-3</v>
      </c>
      <c r="F77" s="64">
        <f t="shared" si="29"/>
        <v>-0.2556931856922578</v>
      </c>
      <c r="H77" s="24">
        <v>2762.83</v>
      </c>
      <c r="I77" s="160">
        <v>2792.4910000000004</v>
      </c>
      <c r="J77" s="258">
        <f t="shared" si="35"/>
        <v>1.6021602554818246E-2</v>
      </c>
      <c r="K77" s="259">
        <f t="shared" si="36"/>
        <v>1.6066738657011363E-2</v>
      </c>
      <c r="L77" s="64">
        <f t="shared" si="30"/>
        <v>1.0735731116283127E-2</v>
      </c>
      <c r="N77" s="47">
        <f t="shared" si="31"/>
        <v>2.8804292864790808</v>
      </c>
      <c r="O77" s="163">
        <f t="shared" si="32"/>
        <v>3.9114955618214391</v>
      </c>
      <c r="P77" s="64">
        <f t="shared" si="37"/>
        <v>0.35795576728172057</v>
      </c>
    </row>
    <row r="78" spans="1:16" ht="20.100000000000001" customHeight="1" x14ac:dyDescent="0.25">
      <c r="A78" s="44" t="s">
        <v>196</v>
      </c>
      <c r="B78" s="24">
        <v>7647.5000000000036</v>
      </c>
      <c r="C78" s="160">
        <v>5995.0099999999993</v>
      </c>
      <c r="D78" s="309">
        <f t="shared" si="33"/>
        <v>9.8475916029473771E-3</v>
      </c>
      <c r="E78" s="259">
        <f t="shared" si="34"/>
        <v>8.0332683687108358E-3</v>
      </c>
      <c r="F78" s="64">
        <f t="shared" si="29"/>
        <v>-0.21608237986270068</v>
      </c>
      <c r="H78" s="24">
        <v>2388.7980000000002</v>
      </c>
      <c r="I78" s="160">
        <v>2016.1270000000002</v>
      </c>
      <c r="J78" s="258">
        <f t="shared" si="35"/>
        <v>1.3852597568342867E-2</v>
      </c>
      <c r="K78" s="259">
        <f t="shared" si="36"/>
        <v>1.1599888990992038E-2</v>
      </c>
      <c r="L78" s="64">
        <f t="shared" si="30"/>
        <v>-0.15600774950414392</v>
      </c>
      <c r="N78" s="47">
        <f t="shared" si="31"/>
        <v>3.1236325596600185</v>
      </c>
      <c r="O78" s="163">
        <f t="shared" si="32"/>
        <v>3.3630085687930467</v>
      </c>
      <c r="P78" s="64">
        <f t="shared" si="37"/>
        <v>7.663385643511228E-2</v>
      </c>
    </row>
    <row r="79" spans="1:16" ht="20.100000000000001" customHeight="1" x14ac:dyDescent="0.25">
      <c r="A79" s="44" t="s">
        <v>199</v>
      </c>
      <c r="B79" s="24">
        <v>15549.729999999998</v>
      </c>
      <c r="C79" s="160">
        <v>16875.640000000003</v>
      </c>
      <c r="D79" s="309">
        <f t="shared" si="33"/>
        <v>2.0023195890957676E-2</v>
      </c>
      <c r="E79" s="259">
        <f t="shared" si="34"/>
        <v>2.2613230839273222E-2</v>
      </c>
      <c r="F79" s="64">
        <f t="shared" si="29"/>
        <v>8.5269004670821005E-2</v>
      </c>
      <c r="H79" s="24">
        <v>1638.2650000000003</v>
      </c>
      <c r="I79" s="160">
        <v>1915.3149999999994</v>
      </c>
      <c r="J79" s="258">
        <f t="shared" si="35"/>
        <v>9.5002699078370074E-3</v>
      </c>
      <c r="K79" s="259">
        <f t="shared" si="36"/>
        <v>1.1019862033880754E-2</v>
      </c>
      <c r="L79" s="64">
        <f t="shared" si="30"/>
        <v>0.16911183477642444</v>
      </c>
      <c r="N79" s="47">
        <f t="shared" si="31"/>
        <v>1.0535649172043506</v>
      </c>
      <c r="O79" s="163">
        <f t="shared" si="32"/>
        <v>1.1349584371318653</v>
      </c>
      <c r="P79" s="64">
        <f t="shared" si="37"/>
        <v>7.7255343831582293E-2</v>
      </c>
    </row>
    <row r="80" spans="1:16" ht="20.100000000000001" customHeight="1" x14ac:dyDescent="0.25">
      <c r="A80" s="44" t="s">
        <v>198</v>
      </c>
      <c r="B80" s="24">
        <v>5109.75</v>
      </c>
      <c r="C80" s="160">
        <v>7277.87</v>
      </c>
      <c r="D80" s="309">
        <f t="shared" si="33"/>
        <v>6.5797621697496348E-3</v>
      </c>
      <c r="E80" s="259">
        <f t="shared" si="34"/>
        <v>9.7522911325568316E-3</v>
      </c>
      <c r="F80" s="64">
        <f t="shared" si="29"/>
        <v>0.42431038700523505</v>
      </c>
      <c r="H80" s="24">
        <v>1347.3920000000001</v>
      </c>
      <c r="I80" s="160">
        <v>1770.0439999999999</v>
      </c>
      <c r="J80" s="258">
        <f t="shared" si="35"/>
        <v>7.8135024990830665E-3</v>
      </c>
      <c r="K80" s="259">
        <f t="shared" si="36"/>
        <v>1.0184037964459335E-2</v>
      </c>
      <c r="L80" s="64">
        <f t="shared" si="30"/>
        <v>0.31368154182301794</v>
      </c>
      <c r="N80" s="47">
        <f t="shared" si="31"/>
        <v>2.6369039581192819</v>
      </c>
      <c r="O80" s="163">
        <f t="shared" si="32"/>
        <v>2.4320907078582059</v>
      </c>
      <c r="P80" s="64">
        <f t="shared" si="37"/>
        <v>-7.7671865761525447E-2</v>
      </c>
    </row>
    <row r="81" spans="1:16" ht="20.100000000000001" customHeight="1" x14ac:dyDescent="0.25">
      <c r="A81" s="44" t="s">
        <v>200</v>
      </c>
      <c r="B81" s="24">
        <v>6927.2</v>
      </c>
      <c r="C81" s="160">
        <v>7387.2299999999987</v>
      </c>
      <c r="D81" s="309">
        <f t="shared" si="33"/>
        <v>8.9200701604363556E-3</v>
      </c>
      <c r="E81" s="259">
        <f t="shared" si="34"/>
        <v>9.8988327111033583E-3</v>
      </c>
      <c r="F81" s="64">
        <f t="shared" ref="F81:F83" si="38">(C81-B81)/B81</f>
        <v>6.6409227393463277E-2</v>
      </c>
      <c r="H81" s="24">
        <v>1291.6079999999999</v>
      </c>
      <c r="I81" s="160">
        <v>1720.668999999999</v>
      </c>
      <c r="J81" s="258">
        <f t="shared" si="35"/>
        <v>7.4900120646669123E-3</v>
      </c>
      <c r="K81" s="259">
        <f t="shared" si="36"/>
        <v>9.8999563967157138E-3</v>
      </c>
      <c r="L81" s="64">
        <f t="shared" ref="L81:L87" si="39">(I81-H81)/H81</f>
        <v>0.33219134598113287</v>
      </c>
      <c r="N81" s="47">
        <f t="shared" si="31"/>
        <v>1.8645455595334335</v>
      </c>
      <c r="O81" s="163">
        <f t="shared" si="32"/>
        <v>2.3292479048303614</v>
      </c>
      <c r="P81" s="64">
        <f t="shared" ref="P81:P83" si="40">(O81-N81)/N81</f>
        <v>0.24923088788091113</v>
      </c>
    </row>
    <row r="82" spans="1:16" ht="20.100000000000001" customHeight="1" x14ac:dyDescent="0.25">
      <c r="A82" s="44" t="s">
        <v>197</v>
      </c>
      <c r="B82" s="24">
        <v>20906.28</v>
      </c>
      <c r="C82" s="160">
        <v>9144.880000000001</v>
      </c>
      <c r="D82" s="309">
        <f t="shared" si="33"/>
        <v>2.6920759382395108E-2</v>
      </c>
      <c r="E82" s="259">
        <f t="shared" si="34"/>
        <v>1.2254070508582364E-2</v>
      </c>
      <c r="F82" s="64">
        <f t="shared" si="38"/>
        <v>-0.56257736909674982</v>
      </c>
      <c r="H82" s="24">
        <v>4291.0249999999996</v>
      </c>
      <c r="I82" s="160">
        <v>1720.1320000000001</v>
      </c>
      <c r="J82" s="258">
        <f t="shared" si="35"/>
        <v>2.4883578469463905E-2</v>
      </c>
      <c r="K82" s="259">
        <f t="shared" si="36"/>
        <v>9.8968667399688178E-3</v>
      </c>
      <c r="L82" s="64">
        <f t="shared" si="39"/>
        <v>-0.59913260817636804</v>
      </c>
      <c r="N82" s="47">
        <f t="shared" si="31"/>
        <v>2.0525052759266593</v>
      </c>
      <c r="O82" s="163">
        <f t="shared" si="32"/>
        <v>1.8809782085713533</v>
      </c>
      <c r="P82" s="64">
        <f t="shared" si="40"/>
        <v>-8.3569610936987934E-2</v>
      </c>
    </row>
    <row r="83" spans="1:16" ht="20.100000000000001" customHeight="1" x14ac:dyDescent="0.25">
      <c r="A83" s="44" t="s">
        <v>181</v>
      </c>
      <c r="B83" s="24">
        <v>162.68000000000004</v>
      </c>
      <c r="C83" s="160">
        <v>889.1099999999999</v>
      </c>
      <c r="D83" s="309">
        <f t="shared" si="33"/>
        <v>2.0948103327459678E-4</v>
      </c>
      <c r="E83" s="259">
        <f t="shared" si="34"/>
        <v>1.1914007214841162E-3</v>
      </c>
      <c r="F83" s="64">
        <f t="shared" si="38"/>
        <v>4.4653921809687711</v>
      </c>
      <c r="H83" s="24">
        <v>291.20900000000006</v>
      </c>
      <c r="I83" s="160">
        <v>1575.1219999999998</v>
      </c>
      <c r="J83" s="258">
        <f t="shared" si="35"/>
        <v>1.6887158668416325E-3</v>
      </c>
      <c r="K83" s="259">
        <f t="shared" si="36"/>
        <v>9.0625443472903029E-3</v>
      </c>
      <c r="L83" s="64">
        <f t="shared" si="39"/>
        <v>4.4089056313506774</v>
      </c>
      <c r="N83" s="47">
        <f t="shared" si="31"/>
        <v>17.900725350381116</v>
      </c>
      <c r="O83" s="163">
        <f t="shared" si="32"/>
        <v>17.715715715715717</v>
      </c>
      <c r="P83" s="64">
        <f t="shared" si="40"/>
        <v>-1.0335314968756811E-2</v>
      </c>
    </row>
    <row r="84" spans="1:16" ht="20.100000000000001" customHeight="1" x14ac:dyDescent="0.25">
      <c r="A84" s="44" t="s">
        <v>201</v>
      </c>
      <c r="B84" s="24">
        <v>886.54000000000008</v>
      </c>
      <c r="C84" s="160">
        <v>6807.4900000000025</v>
      </c>
      <c r="D84" s="309">
        <f t="shared" si="33"/>
        <v>1.1415866439590668E-3</v>
      </c>
      <c r="E84" s="259">
        <f t="shared" si="34"/>
        <v>9.121985465798281E-3</v>
      </c>
      <c r="F84" s="64">
        <f t="shared" ref="F84:F87" si="41">(C84-B84)/B84</f>
        <v>6.6787172603605045</v>
      </c>
      <c r="H84" s="24">
        <v>188.48500000000001</v>
      </c>
      <c r="I84" s="160">
        <v>1471.3489999999997</v>
      </c>
      <c r="J84" s="258">
        <f t="shared" si="35"/>
        <v>1.0930211983889409E-3</v>
      </c>
      <c r="K84" s="259">
        <f t="shared" si="36"/>
        <v>8.4654811264405164E-3</v>
      </c>
      <c r="L84" s="64">
        <f t="shared" ref="L84:L85" si="42">(I84-H84)/H84</f>
        <v>6.8061861686606333</v>
      </c>
      <c r="N84" s="47">
        <f t="shared" si="31"/>
        <v>2.1260744016062443</v>
      </c>
      <c r="O84" s="163">
        <f t="shared" si="32"/>
        <v>2.1613678462987078</v>
      </c>
      <c r="P84" s="64">
        <f t="shared" ref="P84:P86" si="43">(O84-N84)/N84</f>
        <v>1.660028673775453E-2</v>
      </c>
    </row>
    <row r="85" spans="1:16" ht="20.100000000000001" customHeight="1" x14ac:dyDescent="0.25">
      <c r="A85" s="44" t="s">
        <v>204</v>
      </c>
      <c r="B85" s="24">
        <v>26626.260000000006</v>
      </c>
      <c r="C85" s="160">
        <v>22703.3</v>
      </c>
      <c r="D85" s="309">
        <f t="shared" si="33"/>
        <v>3.4286307210708536E-2</v>
      </c>
      <c r="E85" s="259">
        <f t="shared" si="34"/>
        <v>3.0422251465027202E-2</v>
      </c>
      <c r="F85" s="64">
        <f t="shared" si="41"/>
        <v>-0.14733424821961499</v>
      </c>
      <c r="H85" s="24">
        <v>1096.8659999999995</v>
      </c>
      <c r="I85" s="160">
        <v>1169.7999999999995</v>
      </c>
      <c r="J85" s="258">
        <f t="shared" si="35"/>
        <v>6.3607066333771032E-3</v>
      </c>
      <c r="K85" s="259">
        <f t="shared" si="36"/>
        <v>6.7305036546122729E-3</v>
      </c>
      <c r="L85" s="64">
        <f t="shared" si="42"/>
        <v>6.6493081196791592E-2</v>
      </c>
      <c r="N85" s="47">
        <f t="shared" si="31"/>
        <v>0.41194895565505601</v>
      </c>
      <c r="O85" s="163">
        <f t="shared" si="32"/>
        <v>0.515255491492426</v>
      </c>
      <c r="P85" s="64">
        <f t="shared" si="43"/>
        <v>0.25077508856187841</v>
      </c>
    </row>
    <row r="86" spans="1:16" ht="20.100000000000001" customHeight="1" x14ac:dyDescent="0.25">
      <c r="A86" s="44" t="s">
        <v>205</v>
      </c>
      <c r="B86" s="24">
        <v>2982.1200000000003</v>
      </c>
      <c r="C86" s="160">
        <v>4559.1099999999997</v>
      </c>
      <c r="D86" s="309">
        <f t="shared" si="33"/>
        <v>3.8400392116353607E-3</v>
      </c>
      <c r="E86" s="259">
        <f t="shared" si="34"/>
        <v>6.1091731544189679E-3</v>
      </c>
      <c r="F86" s="64">
        <f t="shared" si="41"/>
        <v>0.52881507115743132</v>
      </c>
      <c r="H86" s="24">
        <v>774.74199999999996</v>
      </c>
      <c r="I86" s="160">
        <v>1062.1030000000001</v>
      </c>
      <c r="J86" s="258">
        <f t="shared" si="35"/>
        <v>4.4927152255205705E-3</v>
      </c>
      <c r="K86" s="259">
        <f t="shared" si="36"/>
        <v>6.1108635006622176E-3</v>
      </c>
      <c r="L86" s="64">
        <f t="shared" si="39"/>
        <v>0.37091186485307381</v>
      </c>
      <c r="N86" s="47">
        <f t="shared" si="31"/>
        <v>2.5979571579949829</v>
      </c>
      <c r="O86" s="163">
        <f t="shared" si="32"/>
        <v>2.3296279317673849</v>
      </c>
      <c r="P86" s="64">
        <f t="shared" si="43"/>
        <v>-0.10328470021217964</v>
      </c>
    </row>
    <row r="87" spans="1:16" ht="20.100000000000001" customHeight="1" x14ac:dyDescent="0.25">
      <c r="A87" s="44" t="s">
        <v>206</v>
      </c>
      <c r="B87" s="24">
        <v>1687.3400000000001</v>
      </c>
      <c r="C87" s="160">
        <v>2358.13</v>
      </c>
      <c r="D87" s="309">
        <f t="shared" si="33"/>
        <v>2.172766945448476E-3</v>
      </c>
      <c r="E87" s="259">
        <f t="shared" si="34"/>
        <v>3.1598764869963662E-3</v>
      </c>
      <c r="F87" s="64">
        <f t="shared" si="41"/>
        <v>0.39754287813955685</v>
      </c>
      <c r="H87" s="24">
        <v>583.42699999999991</v>
      </c>
      <c r="I87" s="160">
        <v>881.2679999999998</v>
      </c>
      <c r="J87" s="258">
        <f t="shared" si="35"/>
        <v>3.3832829069287448E-3</v>
      </c>
      <c r="K87" s="259">
        <f t="shared" si="36"/>
        <v>5.070420152755043E-3</v>
      </c>
      <c r="L87" s="64">
        <f t="shared" si="39"/>
        <v>0.51050259929691277</v>
      </c>
      <c r="N87" s="47">
        <f t="shared" ref="N87" si="44">(H87/B87)*10</f>
        <v>3.4576730238126272</v>
      </c>
      <c r="O87" s="163">
        <f t="shared" ref="O87" si="45">(I87/C87)*10</f>
        <v>3.7371476551335157</v>
      </c>
      <c r="P87" s="64">
        <f t="shared" ref="P87" si="46">(O87-N87)/N87</f>
        <v>8.0827374189570936E-2</v>
      </c>
    </row>
    <row r="88" spans="1:16" ht="20.100000000000001" customHeight="1" x14ac:dyDescent="0.25">
      <c r="A88" s="44" t="s">
        <v>184</v>
      </c>
      <c r="B88" s="24">
        <v>2749.2200000000003</v>
      </c>
      <c r="C88" s="160">
        <v>2082.0000000000005</v>
      </c>
      <c r="D88" s="309">
        <f t="shared" si="33"/>
        <v>3.5401367488270647E-3</v>
      </c>
      <c r="E88" s="259">
        <f t="shared" si="34"/>
        <v>2.7898643611363391E-3</v>
      </c>
      <c r="F88" s="64">
        <f t="shared" ref="F88:F94" si="47">(C88-B88)/B88</f>
        <v>-0.2426942914717628</v>
      </c>
      <c r="H88" s="24">
        <v>940.05899999999986</v>
      </c>
      <c r="I88" s="160">
        <v>746.97400000000005</v>
      </c>
      <c r="J88" s="258">
        <f t="shared" si="35"/>
        <v>5.4513855995772026E-3</v>
      </c>
      <c r="K88" s="259">
        <f t="shared" si="36"/>
        <v>4.2977528097968461E-3</v>
      </c>
      <c r="L88" s="64">
        <f t="shared" ref="L88:L94" si="48">(I88-H88)/H88</f>
        <v>-0.20539668254864837</v>
      </c>
      <c r="N88" s="47">
        <f t="shared" si="31"/>
        <v>3.4193662202370119</v>
      </c>
      <c r="O88" s="163">
        <f t="shared" si="32"/>
        <v>3.5877713736791539</v>
      </c>
      <c r="P88" s="64">
        <f t="shared" ref="P88:P93" si="49">(O88-N88)/N88</f>
        <v>4.9250399809608311E-2</v>
      </c>
    </row>
    <row r="89" spans="1:16" ht="20.100000000000001" customHeight="1" x14ac:dyDescent="0.25">
      <c r="A89" s="44" t="s">
        <v>209</v>
      </c>
      <c r="B89" s="24">
        <v>375.87000000000006</v>
      </c>
      <c r="C89" s="160">
        <v>227.20000000000005</v>
      </c>
      <c r="D89" s="309">
        <f t="shared" si="33"/>
        <v>4.8400317172930097E-4</v>
      </c>
      <c r="E89" s="259">
        <f t="shared" si="34"/>
        <v>3.0444629339585795E-4</v>
      </c>
      <c r="F89" s="64">
        <f t="shared" si="47"/>
        <v>-0.39553569053130072</v>
      </c>
      <c r="H89" s="24">
        <v>488.63299999999998</v>
      </c>
      <c r="I89" s="160">
        <v>649.08900000000006</v>
      </c>
      <c r="J89" s="258">
        <f t="shared" si="35"/>
        <v>2.8335741689385534E-3</v>
      </c>
      <c r="K89" s="259">
        <f t="shared" si="36"/>
        <v>3.7345664956989467E-3</v>
      </c>
      <c r="L89" s="64">
        <f t="shared" si="48"/>
        <v>0.3283773302253431</v>
      </c>
      <c r="N89" s="47">
        <f t="shared" si="31"/>
        <v>13.000053209886396</v>
      </c>
      <c r="O89" s="163">
        <f t="shared" si="32"/>
        <v>28.569058098591547</v>
      </c>
      <c r="P89" s="64">
        <f t="shared" si="49"/>
        <v>1.1976108587667238</v>
      </c>
    </row>
    <row r="90" spans="1:16" ht="20.100000000000001" customHeight="1" x14ac:dyDescent="0.25">
      <c r="A90" s="44" t="s">
        <v>203</v>
      </c>
      <c r="B90" s="24">
        <v>749.1500000000002</v>
      </c>
      <c r="C90" s="160">
        <v>751.27999999999963</v>
      </c>
      <c r="D90" s="309">
        <f t="shared" si="33"/>
        <v>9.6467123234364504E-4</v>
      </c>
      <c r="E90" s="259">
        <f t="shared" si="34"/>
        <v>1.0067095567889085E-3</v>
      </c>
      <c r="F90" s="64">
        <f t="shared" si="47"/>
        <v>2.8432223186270126E-3</v>
      </c>
      <c r="H90" s="24">
        <v>472.99799999999993</v>
      </c>
      <c r="I90" s="160">
        <v>643.54099999999983</v>
      </c>
      <c r="J90" s="258">
        <f t="shared" si="35"/>
        <v>2.742907079054419E-3</v>
      </c>
      <c r="K90" s="259">
        <f t="shared" si="36"/>
        <v>3.7026457961983564E-3</v>
      </c>
      <c r="L90" s="64">
        <f t="shared" si="48"/>
        <v>0.36055754992621514</v>
      </c>
      <c r="N90" s="47">
        <f t="shared" si="31"/>
        <v>6.313795635053058</v>
      </c>
      <c r="O90" s="163">
        <f t="shared" si="32"/>
        <v>8.5659274837610493</v>
      </c>
      <c r="P90" s="64">
        <f t="shared" si="49"/>
        <v>0.35670014978067399</v>
      </c>
    </row>
    <row r="91" spans="1:16" ht="20.100000000000001" customHeight="1" x14ac:dyDescent="0.25">
      <c r="A91" s="44" t="s">
        <v>208</v>
      </c>
      <c r="B91" s="24">
        <v>4969.7899999999991</v>
      </c>
      <c r="C91" s="160">
        <v>2934.9200000000005</v>
      </c>
      <c r="D91" s="309">
        <f t="shared" si="33"/>
        <v>6.3995374007730383E-3</v>
      </c>
      <c r="E91" s="259">
        <f t="shared" si="34"/>
        <v>3.9327707544602611E-3</v>
      </c>
      <c r="F91" s="64">
        <f t="shared" si="47"/>
        <v>-0.40944788411582761</v>
      </c>
      <c r="H91" s="24">
        <v>1001.4180000000002</v>
      </c>
      <c r="I91" s="160">
        <v>596.63799999999992</v>
      </c>
      <c r="J91" s="258">
        <f t="shared" si="35"/>
        <v>5.8072053608948003E-3</v>
      </c>
      <c r="K91" s="259">
        <f t="shared" si="36"/>
        <v>3.4327870058818246E-3</v>
      </c>
      <c r="L91" s="64">
        <f t="shared" si="48"/>
        <v>-0.40420683470838376</v>
      </c>
      <c r="N91" s="47">
        <f t="shared" si="31"/>
        <v>2.0150106946168762</v>
      </c>
      <c r="O91" s="163">
        <f t="shared" si="32"/>
        <v>2.0328935712046659</v>
      </c>
      <c r="P91" s="64">
        <f t="shared" si="49"/>
        <v>8.8748296153285684E-3</v>
      </c>
    </row>
    <row r="92" spans="1:16" ht="20.100000000000001" customHeight="1" x14ac:dyDescent="0.25">
      <c r="A92" s="44" t="s">
        <v>202</v>
      </c>
      <c r="B92" s="24">
        <v>740.81999999999982</v>
      </c>
      <c r="C92" s="160">
        <v>1625.069999999999</v>
      </c>
      <c r="D92" s="309">
        <f t="shared" si="33"/>
        <v>9.5394479389283697E-4</v>
      </c>
      <c r="E92" s="259">
        <f t="shared" si="34"/>
        <v>2.1775815933486203E-3</v>
      </c>
      <c r="F92" s="64">
        <f t="shared" si="47"/>
        <v>1.1936097837531376</v>
      </c>
      <c r="H92" s="24">
        <v>206.77099999999993</v>
      </c>
      <c r="I92" s="160">
        <v>587.11600000000033</v>
      </c>
      <c r="J92" s="258">
        <f t="shared" si="35"/>
        <v>1.1990613906256709E-3</v>
      </c>
      <c r="K92" s="259">
        <f t="shared" si="36"/>
        <v>3.37800169574401E-3</v>
      </c>
      <c r="L92" s="64">
        <f t="shared" si="48"/>
        <v>1.8394504064883397</v>
      </c>
      <c r="N92" s="47">
        <f t="shared" si="31"/>
        <v>2.7911098512459165</v>
      </c>
      <c r="O92" s="163">
        <f t="shared" si="32"/>
        <v>3.6128659073147662</v>
      </c>
      <c r="P92" s="64">
        <f t="shared" si="49"/>
        <v>0.29441910202926197</v>
      </c>
    </row>
    <row r="93" spans="1:16" ht="20.100000000000001" customHeight="1" x14ac:dyDescent="0.25">
      <c r="A93" s="44" t="s">
        <v>207</v>
      </c>
      <c r="B93" s="24">
        <v>1285.3500000000001</v>
      </c>
      <c r="C93" s="160">
        <v>1761.6300000000003</v>
      </c>
      <c r="D93" s="309">
        <f t="shared" si="33"/>
        <v>1.6551293712779871E-3</v>
      </c>
      <c r="E93" s="259">
        <f t="shared" si="34"/>
        <v>2.3605709675833856E-3</v>
      </c>
      <c r="F93" s="64">
        <f t="shared" si="47"/>
        <v>0.37054498774652828</v>
      </c>
      <c r="H93" s="24">
        <v>382.15100000000007</v>
      </c>
      <c r="I93" s="160">
        <v>516.34600000000012</v>
      </c>
      <c r="J93" s="258">
        <f t="shared" si="35"/>
        <v>2.2160869246122088E-3</v>
      </c>
      <c r="K93" s="259">
        <f t="shared" si="36"/>
        <v>2.9708229099371097E-3</v>
      </c>
      <c r="L93" s="64">
        <f t="shared" si="48"/>
        <v>0.35115700338347938</v>
      </c>
      <c r="N93" s="47">
        <f t="shared" si="31"/>
        <v>2.9731279418057337</v>
      </c>
      <c r="O93" s="163">
        <f t="shared" si="32"/>
        <v>2.9310695208414934</v>
      </c>
      <c r="P93" s="64">
        <f t="shared" si="49"/>
        <v>-1.4146186032847291E-2</v>
      </c>
    </row>
    <row r="94" spans="1:16" ht="20.100000000000001" customHeight="1" x14ac:dyDescent="0.25">
      <c r="A94" s="44" t="s">
        <v>218</v>
      </c>
      <c r="B94" s="24">
        <v>1362.9600000000003</v>
      </c>
      <c r="C94" s="160">
        <v>1847.36</v>
      </c>
      <c r="D94" s="309">
        <f t="shared" si="33"/>
        <v>1.7550668128346718E-3</v>
      </c>
      <c r="E94" s="259">
        <f t="shared" si="34"/>
        <v>2.4754485236257572E-3</v>
      </c>
      <c r="F94" s="64">
        <f t="shared" si="47"/>
        <v>0.3554029465281443</v>
      </c>
      <c r="H94" s="24">
        <v>301.63600000000002</v>
      </c>
      <c r="I94" s="160">
        <v>409.01299999999998</v>
      </c>
      <c r="J94" s="258">
        <f t="shared" si="35"/>
        <v>1.7491818563665361E-3</v>
      </c>
      <c r="K94" s="259">
        <f t="shared" si="36"/>
        <v>2.3532770484560872E-3</v>
      </c>
      <c r="L94" s="64">
        <f t="shared" si="48"/>
        <v>0.3559820445835376</v>
      </c>
      <c r="N94" s="47">
        <f t="shared" ref="N94" si="50">(H94/B94)*10</f>
        <v>2.2130950284674529</v>
      </c>
      <c r="O94" s="163">
        <f t="shared" ref="O94" si="51">(I94/C94)*10</f>
        <v>2.2140405768231424</v>
      </c>
      <c r="P94" s="64">
        <f t="shared" ref="P94" si="52">(O94-N94)/N94</f>
        <v>4.2725158365399218E-4</v>
      </c>
    </row>
    <row r="95" spans="1:16" ht="20.100000000000001" customHeight="1" thickBot="1" x14ac:dyDescent="0.3">
      <c r="A95" s="13" t="s">
        <v>17</v>
      </c>
      <c r="B95" s="24">
        <f>B96-SUM(B68:B94)</f>
        <v>28814.370000000112</v>
      </c>
      <c r="C95" s="160">
        <f>C96-SUM(C68:C94)</f>
        <v>27625.819999999716</v>
      </c>
      <c r="D95" s="309">
        <f t="shared" si="33"/>
        <v>3.7103909520264107E-2</v>
      </c>
      <c r="E95" s="259">
        <f t="shared" si="34"/>
        <v>3.7018391289705424E-2</v>
      </c>
      <c r="F95" s="64">
        <f>(C95-B95)/B95</f>
        <v>-4.1248515931474161E-2</v>
      </c>
      <c r="H95" s="24">
        <f>H96-SUM(H68:H94)</f>
        <v>5823.085999999952</v>
      </c>
      <c r="I95" s="160">
        <f>I96-SUM(I68:I94)</f>
        <v>5737.07600000003</v>
      </c>
      <c r="J95" s="258">
        <f t="shared" si="35"/>
        <v>3.3767973250082559E-2</v>
      </c>
      <c r="K95" s="259">
        <f t="shared" si="36"/>
        <v>3.3008557860137268E-2</v>
      </c>
      <c r="L95" s="64">
        <f>(I95-H95)/H95</f>
        <v>-1.4770518587553527E-2</v>
      </c>
      <c r="N95" s="47">
        <f t="shared" si="31"/>
        <v>2.0208965179526497</v>
      </c>
      <c r="O95" s="163">
        <f t="shared" si="32"/>
        <v>2.0767079493025324</v>
      </c>
      <c r="P95" s="64">
        <f>(O95-N95)/N95</f>
        <v>2.7617164389211163E-2</v>
      </c>
    </row>
    <row r="96" spans="1:16" ht="26.25" customHeight="1" thickBot="1" x14ac:dyDescent="0.3">
      <c r="A96" s="17" t="s">
        <v>18</v>
      </c>
      <c r="B96" s="22">
        <v>776585.82000000007</v>
      </c>
      <c r="C96" s="165">
        <v>746272.83999999962</v>
      </c>
      <c r="D96" s="305">
        <f>SUM(D68:D95)</f>
        <v>1</v>
      </c>
      <c r="E96" s="306">
        <f>SUM(E68:E95)</f>
        <v>1.0000000000000002</v>
      </c>
      <c r="F96" s="69">
        <f>(C96-B96)/B96</f>
        <v>-3.9033651168135473E-2</v>
      </c>
      <c r="G96" s="2"/>
      <c r="H96" s="22">
        <v>172444.04799999998</v>
      </c>
      <c r="I96" s="165">
        <v>173805.71500000005</v>
      </c>
      <c r="J96" s="317">
        <f t="shared" si="35"/>
        <v>1</v>
      </c>
      <c r="K96" s="306">
        <f t="shared" si="36"/>
        <v>1</v>
      </c>
      <c r="L96" s="69">
        <f>(I96-H96)/H96</f>
        <v>7.8962829728983983E-3</v>
      </c>
      <c r="M96" s="2"/>
      <c r="N96" s="43">
        <f t="shared" si="31"/>
        <v>2.2205407768068692</v>
      </c>
      <c r="O96" s="170">
        <f t="shared" si="32"/>
        <v>2.3289835256499507</v>
      </c>
      <c r="P96" s="69">
        <f>(O96-N96)/N96</f>
        <v>4.8836188903057125E-2</v>
      </c>
    </row>
  </sheetData>
  <mergeCells count="33"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style="12" customWidth="1"/>
    <col min="17" max="18" width="9.140625" style="40"/>
    <col min="19" max="19" width="10.85546875" customWidth="1"/>
  </cols>
  <sheetData>
    <row r="1" spans="1:19" ht="15.75" x14ac:dyDescent="0.25">
      <c r="A1" s="35" t="s">
        <v>140</v>
      </c>
      <c r="B1" s="5"/>
    </row>
    <row r="3" spans="1:19" ht="15.75" thickBot="1" x14ac:dyDescent="0.3"/>
    <row r="4" spans="1:19" x14ac:dyDescent="0.25">
      <c r="A4" s="437" t="s">
        <v>16</v>
      </c>
      <c r="B4" s="451"/>
      <c r="C4" s="451"/>
      <c r="D4" s="451"/>
      <c r="E4" s="454" t="s">
        <v>1</v>
      </c>
      <c r="F4" s="455"/>
      <c r="G4" s="450" t="s">
        <v>104</v>
      </c>
      <c r="H4" s="450"/>
      <c r="I4" s="148" t="s">
        <v>0</v>
      </c>
      <c r="K4" s="456" t="s">
        <v>19</v>
      </c>
      <c r="L4" s="455"/>
      <c r="M4" s="450" t="s">
        <v>104</v>
      </c>
      <c r="N4" s="450"/>
      <c r="O4" s="148" t="s">
        <v>0</v>
      </c>
      <c r="P4"/>
      <c r="Q4" s="462" t="s">
        <v>22</v>
      </c>
      <c r="R4" s="450"/>
      <c r="S4" s="148" t="s">
        <v>0</v>
      </c>
    </row>
    <row r="5" spans="1:19" x14ac:dyDescent="0.25">
      <c r="A5" s="452"/>
      <c r="B5" s="453"/>
      <c r="C5" s="453"/>
      <c r="D5" s="453"/>
      <c r="E5" s="457" t="s">
        <v>159</v>
      </c>
      <c r="F5" s="458"/>
      <c r="G5" s="459" t="str">
        <f>E5</f>
        <v>jan-jun</v>
      </c>
      <c r="H5" s="459"/>
      <c r="I5" s="149" t="s">
        <v>138</v>
      </c>
      <c r="K5" s="460" t="str">
        <f>E5</f>
        <v>jan-jun</v>
      </c>
      <c r="L5" s="458"/>
      <c r="M5" s="446" t="str">
        <f>E5</f>
        <v>jan-jun</v>
      </c>
      <c r="N5" s="447"/>
      <c r="O5" s="149" t="str">
        <f>I5</f>
        <v>2022/2021</v>
      </c>
      <c r="P5"/>
      <c r="Q5" s="460" t="str">
        <f>E5</f>
        <v>jan-jun</v>
      </c>
      <c r="R5" s="458"/>
      <c r="S5" s="149" t="str">
        <f>O5</f>
        <v>2022/2021</v>
      </c>
    </row>
    <row r="6" spans="1:19" ht="15.75" thickBot="1" x14ac:dyDescent="0.3">
      <c r="A6" s="438"/>
      <c r="B6" s="464"/>
      <c r="C6" s="464"/>
      <c r="D6" s="464"/>
      <c r="E6" s="117">
        <v>2021</v>
      </c>
      <c r="F6" s="164">
        <v>2022</v>
      </c>
      <c r="G6" s="333">
        <f>E6</f>
        <v>2021</v>
      </c>
      <c r="H6" s="157">
        <f>F6</f>
        <v>2022</v>
      </c>
      <c r="I6" s="149" t="s">
        <v>1</v>
      </c>
      <c r="K6" s="332">
        <f>E6</f>
        <v>2021</v>
      </c>
      <c r="L6" s="158">
        <f>F6</f>
        <v>2022</v>
      </c>
      <c r="M6" s="156">
        <f>G6</f>
        <v>2021</v>
      </c>
      <c r="N6" s="157">
        <f>H6</f>
        <v>2022</v>
      </c>
      <c r="O6" s="322">
        <v>1000</v>
      </c>
      <c r="P6"/>
      <c r="Q6" s="332">
        <f>E6</f>
        <v>2021</v>
      </c>
      <c r="R6" s="158">
        <f>F6</f>
        <v>2022</v>
      </c>
      <c r="S6" s="149"/>
    </row>
    <row r="7" spans="1:19" ht="24" customHeight="1" thickBot="1" x14ac:dyDescent="0.3">
      <c r="A7" s="17" t="s">
        <v>20</v>
      </c>
      <c r="B7" s="18"/>
      <c r="C7" s="18"/>
      <c r="D7" s="18"/>
      <c r="E7" s="22">
        <v>290687.46999999962</v>
      </c>
      <c r="F7" s="165">
        <v>305322.31</v>
      </c>
      <c r="G7" s="305">
        <f>E7/E15</f>
        <v>0.39552553574351729</v>
      </c>
      <c r="H7" s="306">
        <f>F7/F15</f>
        <v>0.42848140613588798</v>
      </c>
      <c r="I7" s="190">
        <f t="shared" ref="I7:I18" si="0">(F7-E7)/E7</f>
        <v>5.0345616892260248E-2</v>
      </c>
      <c r="J7" s="11"/>
      <c r="K7" s="22">
        <v>72189.365999999951</v>
      </c>
      <c r="L7" s="165">
        <v>76476.110000000044</v>
      </c>
      <c r="M7" s="305">
        <f>K7/K15</f>
        <v>0.35416496753644089</v>
      </c>
      <c r="N7" s="306">
        <f>L7/L15</f>
        <v>0.37011842301243963</v>
      </c>
      <c r="O7" s="190">
        <f t="shared" ref="O7:O18" si="1">(L7-K7)/K7</f>
        <v>5.9381931682293707E-2</v>
      </c>
      <c r="P7" s="51"/>
      <c r="Q7" s="219">
        <f t="shared" ref="Q7:R18" si="2">(K7/E7)*10</f>
        <v>2.4834013657348231</v>
      </c>
      <c r="R7" s="220">
        <f t="shared" si="2"/>
        <v>2.5047665203371494</v>
      </c>
      <c r="S7" s="67">
        <f>(R7-Q7)/Q7</f>
        <v>8.6031822713460316E-3</v>
      </c>
    </row>
    <row r="8" spans="1:19" s="8" customFormat="1" ht="24" customHeight="1" x14ac:dyDescent="0.25">
      <c r="A8" s="57"/>
      <c r="B8" s="205" t="s">
        <v>33</v>
      </c>
      <c r="C8" s="205"/>
      <c r="D8" s="206"/>
      <c r="E8" s="208">
        <v>254339.70999999967</v>
      </c>
      <c r="F8" s="209">
        <v>245526.65999999997</v>
      </c>
      <c r="G8" s="307">
        <f>E8/E7</f>
        <v>0.87495931627187096</v>
      </c>
      <c r="H8" s="308">
        <f>F8/F7</f>
        <v>0.80415564784636917</v>
      </c>
      <c r="I8" s="245">
        <f t="shared" si="0"/>
        <v>-3.4650703973829758E-2</v>
      </c>
      <c r="J8" s="4"/>
      <c r="K8" s="208">
        <v>66220.277999999947</v>
      </c>
      <c r="L8" s="209">
        <v>66137.756000000038</v>
      </c>
      <c r="M8" s="312">
        <f>K8/K7</f>
        <v>0.91731347245797934</v>
      </c>
      <c r="N8" s="308">
        <f>L8/L7</f>
        <v>0.86481590133180153</v>
      </c>
      <c r="O8" s="246">
        <f t="shared" si="1"/>
        <v>-1.2461741703939987E-3</v>
      </c>
      <c r="P8" s="56"/>
      <c r="Q8" s="221">
        <f t="shared" si="2"/>
        <v>2.6036153772448678</v>
      </c>
      <c r="R8" s="222">
        <f t="shared" si="2"/>
        <v>2.6937097584433416</v>
      </c>
      <c r="S8" s="210">
        <f t="shared" ref="S8:S18" si="3">(R8-Q8)/Q8</f>
        <v>3.4603567787270945E-2</v>
      </c>
    </row>
    <row r="9" spans="1:19" ht="24" customHeight="1" x14ac:dyDescent="0.25">
      <c r="A9" s="13"/>
      <c r="B9" s="1" t="s">
        <v>37</v>
      </c>
      <c r="D9" s="1"/>
      <c r="E9" s="24">
        <v>34274.78</v>
      </c>
      <c r="F9" s="160">
        <v>55984.720000000008</v>
      </c>
      <c r="G9" s="309">
        <f>E9/E7</f>
        <v>0.11790938219662528</v>
      </c>
      <c r="H9" s="259">
        <f>F9/F7</f>
        <v>0.18336268974252162</v>
      </c>
      <c r="I9" s="210">
        <f t="shared" si="0"/>
        <v>0.63340858788882115</v>
      </c>
      <c r="J9" s="1"/>
      <c r="K9" s="24">
        <v>5472.7530000000024</v>
      </c>
      <c r="L9" s="160">
        <v>9479.4710000000014</v>
      </c>
      <c r="M9" s="309">
        <f>K9/K7</f>
        <v>7.5811068904525436E-2</v>
      </c>
      <c r="N9" s="259">
        <f>L9/L7</f>
        <v>0.12395336269064935</v>
      </c>
      <c r="O9" s="210">
        <f t="shared" si="1"/>
        <v>0.73212110979611122</v>
      </c>
      <c r="P9" s="7"/>
      <c r="Q9" s="221">
        <f t="shared" si="2"/>
        <v>1.5967288484419164</v>
      </c>
      <c r="R9" s="222">
        <f t="shared" si="2"/>
        <v>1.6932246870217447</v>
      </c>
      <c r="S9" s="210">
        <f t="shared" si="3"/>
        <v>6.0433453478333912E-2</v>
      </c>
    </row>
    <row r="10" spans="1:19" ht="24" customHeight="1" thickBot="1" x14ac:dyDescent="0.3">
      <c r="A10" s="13"/>
      <c r="B10" s="1" t="s">
        <v>36</v>
      </c>
      <c r="D10" s="1"/>
      <c r="E10" s="24">
        <v>2072.98</v>
      </c>
      <c r="F10" s="160">
        <v>3810.93</v>
      </c>
      <c r="G10" s="309">
        <f>E10/E7</f>
        <v>7.1313015315039299E-3</v>
      </c>
      <c r="H10" s="259">
        <f>F10/F7</f>
        <v>1.2481662411109099E-2</v>
      </c>
      <c r="I10" s="218">
        <f t="shared" si="0"/>
        <v>0.83838242530077467</v>
      </c>
      <c r="J10" s="1"/>
      <c r="K10" s="24">
        <v>496.33499999999992</v>
      </c>
      <c r="L10" s="160">
        <v>858.88300000000004</v>
      </c>
      <c r="M10" s="309">
        <f>K10/K7</f>
        <v>6.8754586374951713E-3</v>
      </c>
      <c r="N10" s="259">
        <f>L10/L7</f>
        <v>1.1230735977549061E-2</v>
      </c>
      <c r="O10" s="248">
        <f t="shared" si="1"/>
        <v>0.73045019996574934</v>
      </c>
      <c r="P10" s="7"/>
      <c r="Q10" s="221">
        <f t="shared" si="2"/>
        <v>2.3943067468089412</v>
      </c>
      <c r="R10" s="222">
        <f t="shared" si="2"/>
        <v>2.2537359647120256</v>
      </c>
      <c r="S10" s="210">
        <f t="shared" si="3"/>
        <v>-5.8710431436683697E-2</v>
      </c>
    </row>
    <row r="11" spans="1:19" ht="24" customHeight="1" thickBot="1" x14ac:dyDescent="0.3">
      <c r="A11" s="17" t="s">
        <v>21</v>
      </c>
      <c r="B11" s="18"/>
      <c r="C11" s="18"/>
      <c r="D11" s="18"/>
      <c r="E11" s="22">
        <v>444252.3600000008</v>
      </c>
      <c r="F11" s="165">
        <v>407246.0900000002</v>
      </c>
      <c r="G11" s="305">
        <f>E11/E15</f>
        <v>0.60447446425648288</v>
      </c>
      <c r="H11" s="306">
        <f>F11/F15</f>
        <v>0.57151859386411197</v>
      </c>
      <c r="I11" s="190">
        <f t="shared" si="0"/>
        <v>-8.3300108974098716E-2</v>
      </c>
      <c r="J11" s="11"/>
      <c r="K11" s="22">
        <v>131640.40999999986</v>
      </c>
      <c r="L11" s="165">
        <v>130149.94599999997</v>
      </c>
      <c r="M11" s="305">
        <f>K11/K15</f>
        <v>0.64583503246355911</v>
      </c>
      <c r="N11" s="306">
        <f>L11/L15</f>
        <v>0.62988157698756042</v>
      </c>
      <c r="O11" s="190">
        <f t="shared" si="1"/>
        <v>-1.1322237601659646E-2</v>
      </c>
      <c r="P11" s="7"/>
      <c r="Q11" s="223">
        <f t="shared" si="2"/>
        <v>2.9631898860368375</v>
      </c>
      <c r="R11" s="224">
        <f t="shared" si="2"/>
        <v>3.1958550172943316</v>
      </c>
      <c r="S11" s="69">
        <f t="shared" si="3"/>
        <v>7.8518468341789452E-2</v>
      </c>
    </row>
    <row r="12" spans="1:19" s="8" customFormat="1" ht="24" customHeight="1" x14ac:dyDescent="0.25">
      <c r="A12" s="57"/>
      <c r="B12" s="4" t="s">
        <v>33</v>
      </c>
      <c r="C12" s="4"/>
      <c r="D12" s="4"/>
      <c r="E12" s="36">
        <v>412079.1700000008</v>
      </c>
      <c r="F12" s="161">
        <v>378843.00000000023</v>
      </c>
      <c r="G12" s="309">
        <f>E12/E11</f>
        <v>0.92757902287789773</v>
      </c>
      <c r="H12" s="259">
        <f>F12/F11</f>
        <v>0.93025570853240125</v>
      </c>
      <c r="I12" s="245">
        <f t="shared" si="0"/>
        <v>-8.0654816888707334E-2</v>
      </c>
      <c r="J12" s="4"/>
      <c r="K12" s="36">
        <v>126450.40299999986</v>
      </c>
      <c r="L12" s="161">
        <v>125378.64599999996</v>
      </c>
      <c r="M12" s="309">
        <f>K12/K11</f>
        <v>0.96057436314578482</v>
      </c>
      <c r="N12" s="259">
        <f>L12/L11</f>
        <v>0.96333997710609875</v>
      </c>
      <c r="O12" s="245">
        <f t="shared" si="1"/>
        <v>-8.4757104332826606E-3</v>
      </c>
      <c r="P12" s="56"/>
      <c r="Q12" s="221">
        <f t="shared" si="2"/>
        <v>3.0685948770475253</v>
      </c>
      <c r="R12" s="222">
        <f t="shared" si="2"/>
        <v>3.3095146538275722</v>
      </c>
      <c r="S12" s="210">
        <f t="shared" si="3"/>
        <v>7.8511431594336059E-2</v>
      </c>
    </row>
    <row r="13" spans="1:19" ht="24" customHeight="1" x14ac:dyDescent="0.25">
      <c r="A13" s="13"/>
      <c r="B13" s="4" t="s">
        <v>37</v>
      </c>
      <c r="D13" s="4"/>
      <c r="E13" s="189">
        <v>29128.559999999983</v>
      </c>
      <c r="F13" s="187">
        <v>27450.179999999982</v>
      </c>
      <c r="G13" s="309">
        <f>E13/E11</f>
        <v>6.5567597660032534E-2</v>
      </c>
      <c r="H13" s="259">
        <f>F13/F11</f>
        <v>6.7404404054560649E-2</v>
      </c>
      <c r="I13" s="210">
        <f t="shared" si="0"/>
        <v>-5.7619738153894394E-2</v>
      </c>
      <c r="J13" s="211"/>
      <c r="K13" s="189">
        <v>4864.336000000003</v>
      </c>
      <c r="L13" s="187">
        <v>4644.9940000000033</v>
      </c>
      <c r="M13" s="309">
        <f>K13/K11</f>
        <v>3.6951692873031981E-2</v>
      </c>
      <c r="N13" s="259">
        <f>L13/L11</f>
        <v>3.5689557642997444E-2</v>
      </c>
      <c r="O13" s="210">
        <f t="shared" si="1"/>
        <v>-4.5091868653809999E-2</v>
      </c>
      <c r="P13" s="212"/>
      <c r="Q13" s="221">
        <f t="shared" si="2"/>
        <v>1.6699541618260585</v>
      </c>
      <c r="R13" s="222">
        <f t="shared" si="2"/>
        <v>1.6921542955273905</v>
      </c>
      <c r="S13" s="210">
        <f t="shared" si="3"/>
        <v>1.3293858124259315E-2</v>
      </c>
    </row>
    <row r="14" spans="1:19" ht="24" customHeight="1" thickBot="1" x14ac:dyDescent="0.3">
      <c r="A14" s="13"/>
      <c r="B14" s="1" t="s">
        <v>36</v>
      </c>
      <c r="D14" s="1"/>
      <c r="E14" s="189">
        <v>3044.6300000000019</v>
      </c>
      <c r="F14" s="187">
        <v>952.91000000000008</v>
      </c>
      <c r="G14" s="309">
        <f>E14/E11</f>
        <v>6.8533794620697043E-3</v>
      </c>
      <c r="H14" s="259">
        <f>F14/F11</f>
        <v>2.339887413038145E-3</v>
      </c>
      <c r="I14" s="218">
        <f t="shared" si="0"/>
        <v>-0.6870194407859086</v>
      </c>
      <c r="J14" s="211"/>
      <c r="K14" s="189">
        <v>325.67099999999999</v>
      </c>
      <c r="L14" s="187">
        <v>126.30599999999998</v>
      </c>
      <c r="M14" s="309">
        <f>K14/K11</f>
        <v>2.4739439811832884E-3</v>
      </c>
      <c r="N14" s="259">
        <f>L14/L11</f>
        <v>9.7046525090375383E-4</v>
      </c>
      <c r="O14" s="248">
        <f t="shared" si="1"/>
        <v>-0.6121668800722202</v>
      </c>
      <c r="P14" s="212"/>
      <c r="Q14" s="221">
        <f t="shared" si="2"/>
        <v>1.0696570683465636</v>
      </c>
      <c r="R14" s="222">
        <f t="shared" si="2"/>
        <v>1.3254766976944303</v>
      </c>
      <c r="S14" s="210">
        <f t="shared" si="3"/>
        <v>0.23916041591096412</v>
      </c>
    </row>
    <row r="15" spans="1:19" ht="24" customHeight="1" thickBot="1" x14ac:dyDescent="0.3">
      <c r="A15" s="17" t="s">
        <v>12</v>
      </c>
      <c r="B15" s="18"/>
      <c r="C15" s="18"/>
      <c r="D15" s="18"/>
      <c r="E15" s="22">
        <v>734939.83000000031</v>
      </c>
      <c r="F15" s="165">
        <v>712568.40000000026</v>
      </c>
      <c r="G15" s="305">
        <f>G7+G11</f>
        <v>1.0000000000000002</v>
      </c>
      <c r="H15" s="306">
        <f>H7+H11</f>
        <v>1</v>
      </c>
      <c r="I15" s="190">
        <f t="shared" si="0"/>
        <v>-3.0439811650975621E-2</v>
      </c>
      <c r="J15" s="11"/>
      <c r="K15" s="22">
        <v>203829.77599999981</v>
      </c>
      <c r="L15" s="165">
        <v>206626.05600000001</v>
      </c>
      <c r="M15" s="305">
        <f>M7+M11</f>
        <v>1</v>
      </c>
      <c r="N15" s="306">
        <f>N7+N11</f>
        <v>1</v>
      </c>
      <c r="O15" s="190">
        <f t="shared" si="1"/>
        <v>1.3718702217482715E-2</v>
      </c>
      <c r="P15" s="7"/>
      <c r="Q15" s="223">
        <f t="shared" si="2"/>
        <v>2.7734212745007945</v>
      </c>
      <c r="R15" s="224">
        <f t="shared" si="2"/>
        <v>2.8997364463537805</v>
      </c>
      <c r="S15" s="69">
        <f t="shared" si="3"/>
        <v>4.5544891796404884E-2</v>
      </c>
    </row>
    <row r="16" spans="1:19" s="52" customFormat="1" ht="24" customHeight="1" x14ac:dyDescent="0.25">
      <c r="A16" s="207"/>
      <c r="B16" s="205" t="s">
        <v>33</v>
      </c>
      <c r="C16" s="205"/>
      <c r="D16" s="206"/>
      <c r="E16" s="208">
        <f>E8+E12</f>
        <v>666418.88000000047</v>
      </c>
      <c r="F16" s="209">
        <f t="shared" ref="F16:F17" si="4">F8+F12</f>
        <v>624369.66000000015</v>
      </c>
      <c r="G16" s="307">
        <f>E16/E15</f>
        <v>0.90676658523188247</v>
      </c>
      <c r="H16" s="308">
        <f>F16/F15</f>
        <v>0.87622417721582924</v>
      </c>
      <c r="I16" s="246">
        <f t="shared" si="0"/>
        <v>-6.3097281997773369E-2</v>
      </c>
      <c r="J16" s="4"/>
      <c r="K16" s="208">
        <f t="shared" ref="K16:L18" si="5">K8+K12</f>
        <v>192670.68099999981</v>
      </c>
      <c r="L16" s="209">
        <f t="shared" si="5"/>
        <v>191516.402</v>
      </c>
      <c r="M16" s="312">
        <f>K16/K15</f>
        <v>0.94525287119974066</v>
      </c>
      <c r="N16" s="308">
        <f>L16/L15</f>
        <v>0.92687440155175782</v>
      </c>
      <c r="O16" s="246">
        <f t="shared" si="1"/>
        <v>-5.9909426489223186E-3</v>
      </c>
      <c r="P16" s="56"/>
      <c r="Q16" s="221">
        <f t="shared" si="2"/>
        <v>2.8911347919794776</v>
      </c>
      <c r="R16" s="222">
        <f t="shared" si="2"/>
        <v>3.06735599548511</v>
      </c>
      <c r="S16" s="210">
        <f t="shared" si="3"/>
        <v>6.0952261373112479E-2</v>
      </c>
    </row>
    <row r="17" spans="1:19" ht="24" customHeight="1" x14ac:dyDescent="0.25">
      <c r="A17" s="13"/>
      <c r="B17" s="4" t="s">
        <v>37</v>
      </c>
      <c r="C17" s="4"/>
      <c r="D17" s="213"/>
      <c r="E17" s="189">
        <f>E9+E13</f>
        <v>63403.339999999982</v>
      </c>
      <c r="F17" s="187">
        <f t="shared" si="4"/>
        <v>83434.899999999994</v>
      </c>
      <c r="G17" s="310">
        <f>E17/E15</f>
        <v>8.627011003064014E-2</v>
      </c>
      <c r="H17" s="259">
        <f>F17/F15</f>
        <v>0.11709037335924519</v>
      </c>
      <c r="I17" s="210">
        <f t="shared" si="0"/>
        <v>0.31593856096540052</v>
      </c>
      <c r="J17" s="211"/>
      <c r="K17" s="189">
        <f t="shared" si="5"/>
        <v>10337.089000000005</v>
      </c>
      <c r="L17" s="187">
        <f t="shared" si="5"/>
        <v>14124.465000000004</v>
      </c>
      <c r="M17" s="309">
        <f>K17/K15</f>
        <v>5.0714322523712212E-2</v>
      </c>
      <c r="N17" s="259">
        <f>L17/L15</f>
        <v>6.8357617976311777E-2</v>
      </c>
      <c r="O17" s="210">
        <f t="shared" si="1"/>
        <v>0.36638709408422393</v>
      </c>
      <c r="P17" s="212"/>
      <c r="Q17" s="221">
        <f t="shared" si="2"/>
        <v>1.6303697880900294</v>
      </c>
      <c r="R17" s="222">
        <f t="shared" si="2"/>
        <v>1.6928725269641367</v>
      </c>
      <c r="S17" s="210">
        <f t="shared" si="3"/>
        <v>3.8336541397353145E-2</v>
      </c>
    </row>
    <row r="18" spans="1:19" ht="24" customHeight="1" thickBot="1" x14ac:dyDescent="0.3">
      <c r="A18" s="14"/>
      <c r="B18" s="214" t="s">
        <v>36</v>
      </c>
      <c r="C18" s="214"/>
      <c r="D18" s="215"/>
      <c r="E18" s="216">
        <f>E10+E14</f>
        <v>5117.6100000000024</v>
      </c>
      <c r="F18" s="217">
        <f>F10+F14</f>
        <v>4763.84</v>
      </c>
      <c r="G18" s="311">
        <f>E18/E15</f>
        <v>6.963304737477625E-3</v>
      </c>
      <c r="H18" s="265">
        <f>F18/F15</f>
        <v>6.68544942492538E-3</v>
      </c>
      <c r="I18" s="247">
        <f t="shared" si="0"/>
        <v>-6.9127971846233316E-2</v>
      </c>
      <c r="J18" s="211"/>
      <c r="K18" s="216">
        <f t="shared" si="5"/>
        <v>822.00599999999986</v>
      </c>
      <c r="L18" s="217">
        <f t="shared" si="5"/>
        <v>985.18900000000008</v>
      </c>
      <c r="M18" s="311">
        <f>K18/K15</f>
        <v>4.0328062765471549E-3</v>
      </c>
      <c r="N18" s="265">
        <f>L18/L15</f>
        <v>4.7679804719304138E-3</v>
      </c>
      <c r="O18" s="247">
        <f t="shared" si="1"/>
        <v>0.19851801568358413</v>
      </c>
      <c r="P18" s="212"/>
      <c r="Q18" s="225">
        <f t="shared" si="2"/>
        <v>1.6062302520121687</v>
      </c>
      <c r="R18" s="226">
        <f t="shared" si="2"/>
        <v>2.0680564418620273</v>
      </c>
      <c r="S18" s="218">
        <f t="shared" si="3"/>
        <v>0.28752178541732498</v>
      </c>
    </row>
    <row r="19" spans="1:19" ht="6.75" customHeight="1" x14ac:dyDescent="0.25">
      <c r="Q19" s="227"/>
      <c r="R19" s="227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5" t="s">
        <v>141</v>
      </c>
    </row>
    <row r="3" spans="1:16" ht="8.25" customHeight="1" thickBot="1" x14ac:dyDescent="0.3"/>
    <row r="4" spans="1:16" x14ac:dyDescent="0.25">
      <c r="A4" s="467" t="s">
        <v>3</v>
      </c>
      <c r="B4" s="454" t="s">
        <v>1</v>
      </c>
      <c r="C4" s="450"/>
      <c r="D4" s="454" t="s">
        <v>104</v>
      </c>
      <c r="E4" s="450"/>
      <c r="F4" s="148" t="s">
        <v>0</v>
      </c>
      <c r="H4" s="465" t="s">
        <v>19</v>
      </c>
      <c r="I4" s="466"/>
      <c r="J4" s="454" t="s">
        <v>104</v>
      </c>
      <c r="K4" s="455"/>
      <c r="L4" s="148" t="s">
        <v>0</v>
      </c>
      <c r="N4" s="462" t="s">
        <v>22</v>
      </c>
      <c r="O4" s="450"/>
      <c r="P4" s="148" t="s">
        <v>0</v>
      </c>
    </row>
    <row r="5" spans="1:16" x14ac:dyDescent="0.25">
      <c r="A5" s="468"/>
      <c r="B5" s="457" t="s">
        <v>159</v>
      </c>
      <c r="C5" s="459"/>
      <c r="D5" s="457" t="str">
        <f>B5</f>
        <v>jan-jun</v>
      </c>
      <c r="E5" s="459"/>
      <c r="F5" s="149" t="s">
        <v>138</v>
      </c>
      <c r="H5" s="460" t="str">
        <f>B5</f>
        <v>jan-jun</v>
      </c>
      <c r="I5" s="459"/>
      <c r="J5" s="457" t="str">
        <f>B5</f>
        <v>jan-jun</v>
      </c>
      <c r="K5" s="458"/>
      <c r="L5" s="149" t="str">
        <f>F5</f>
        <v>2022/2021</v>
      </c>
      <c r="N5" s="460" t="str">
        <f>B5</f>
        <v>jan-jun</v>
      </c>
      <c r="O5" s="458"/>
      <c r="P5" s="149" t="str">
        <f>F5</f>
        <v>2022/2021</v>
      </c>
    </row>
    <row r="6" spans="1:16" ht="19.5" customHeight="1" thickBot="1" x14ac:dyDescent="0.3">
      <c r="A6" s="469"/>
      <c r="B6" s="117">
        <v>2021</v>
      </c>
      <c r="C6" s="152">
        <v>2022</v>
      </c>
      <c r="D6" s="117">
        <f>B6</f>
        <v>2021</v>
      </c>
      <c r="E6" s="152">
        <f>C6</f>
        <v>2022</v>
      </c>
      <c r="F6" s="150" t="s">
        <v>1</v>
      </c>
      <c r="H6" s="30">
        <f>B6</f>
        <v>2021</v>
      </c>
      <c r="I6" s="152">
        <f>E6</f>
        <v>2022</v>
      </c>
      <c r="J6" s="117">
        <f>B6</f>
        <v>2021</v>
      </c>
      <c r="K6" s="152">
        <f>C6</f>
        <v>2022</v>
      </c>
      <c r="L6" s="321">
        <v>1000</v>
      </c>
      <c r="N6" s="30">
        <f>B6</f>
        <v>2021</v>
      </c>
      <c r="O6" s="152">
        <f>C6</f>
        <v>2022</v>
      </c>
      <c r="P6" s="150"/>
    </row>
    <row r="7" spans="1:16" ht="20.100000000000001" customHeight="1" x14ac:dyDescent="0.25">
      <c r="A7" s="13" t="s">
        <v>164</v>
      </c>
      <c r="B7" s="45">
        <v>109836.42000000003</v>
      </c>
      <c r="C7" s="167">
        <v>96198.050000000032</v>
      </c>
      <c r="D7" s="309">
        <f>B7/$B$33</f>
        <v>0.14944954065151161</v>
      </c>
      <c r="E7" s="308">
        <f>C7/$C$33</f>
        <v>0.1350018468402473</v>
      </c>
      <c r="F7" s="64">
        <f>(C7-B7)/B7</f>
        <v>-0.12416983364898448</v>
      </c>
      <c r="H7" s="45">
        <v>30335.831000000013</v>
      </c>
      <c r="I7" s="167">
        <v>28954.587</v>
      </c>
      <c r="J7" s="309">
        <f>H7/$H$33</f>
        <v>0.14882924171000411</v>
      </c>
      <c r="K7" s="308">
        <f>I7/$I$33</f>
        <v>0.1401303763935754</v>
      </c>
      <c r="L7" s="64">
        <f>(I7-H7)/H7</f>
        <v>-4.5531767367770898E-2</v>
      </c>
      <c r="N7" s="39">
        <f t="shared" ref="N7:O33" si="0">(H7/B7)*10</f>
        <v>2.7619100294783827</v>
      </c>
      <c r="O7" s="172">
        <f t="shared" si="0"/>
        <v>3.0098933398338108</v>
      </c>
      <c r="P7" s="73">
        <f>(O7-N7)/N7</f>
        <v>8.978688940213686E-2</v>
      </c>
    </row>
    <row r="8" spans="1:16" ht="20.100000000000001" customHeight="1" x14ac:dyDescent="0.25">
      <c r="A8" s="13" t="s">
        <v>165</v>
      </c>
      <c r="B8" s="24">
        <v>84373.639999999941</v>
      </c>
      <c r="C8" s="160">
        <v>71626.409999999974</v>
      </c>
      <c r="D8" s="309">
        <f t="shared" ref="D8:D32" si="1">B8/$B$33</f>
        <v>0.11480346629192753</v>
      </c>
      <c r="E8" s="259">
        <f t="shared" ref="E8:E32" si="2">C8/$C$33</f>
        <v>0.10051864494692721</v>
      </c>
      <c r="F8" s="64">
        <f t="shared" ref="F8:F33" si="3">(C8-B8)/B8</f>
        <v>-0.15108071667881076</v>
      </c>
      <c r="H8" s="24">
        <v>25157.430000000008</v>
      </c>
      <c r="I8" s="160">
        <v>22880.786999999997</v>
      </c>
      <c r="J8" s="309">
        <f t="shared" ref="J8:J32" si="4">H8/$H$33</f>
        <v>0.12342372392147451</v>
      </c>
      <c r="K8" s="259">
        <f t="shared" ref="K8:K32" si="5">I8/$I$33</f>
        <v>0.11073524531678614</v>
      </c>
      <c r="L8" s="64">
        <f t="shared" ref="L8:L33" si="6">(I8-H8)/H8</f>
        <v>-9.0495849536300424E-2</v>
      </c>
      <c r="N8" s="39">
        <f t="shared" si="0"/>
        <v>2.98166939342667</v>
      </c>
      <c r="O8" s="173">
        <f t="shared" si="0"/>
        <v>3.1944623498511238</v>
      </c>
      <c r="P8" s="64">
        <f t="shared" ref="P8:P71" si="7">(O8-N8)/N8</f>
        <v>7.1367052595962821E-2</v>
      </c>
    </row>
    <row r="9" spans="1:16" ht="20.100000000000001" customHeight="1" x14ac:dyDescent="0.25">
      <c r="A9" s="13" t="s">
        <v>166</v>
      </c>
      <c r="B9" s="24">
        <v>52988.029999999992</v>
      </c>
      <c r="C9" s="160">
        <v>52994.609999999993</v>
      </c>
      <c r="D9" s="309">
        <f t="shared" si="1"/>
        <v>7.2098460087542129E-2</v>
      </c>
      <c r="E9" s="259">
        <f t="shared" si="2"/>
        <v>7.4371260359005556E-2</v>
      </c>
      <c r="F9" s="64">
        <f t="shared" si="3"/>
        <v>1.2417898910379847E-4</v>
      </c>
      <c r="H9" s="24">
        <v>17953.027000000006</v>
      </c>
      <c r="I9" s="160">
        <v>19404.246999999999</v>
      </c>
      <c r="J9" s="309">
        <f t="shared" si="4"/>
        <v>8.8078529802240443E-2</v>
      </c>
      <c r="K9" s="259">
        <f t="shared" si="5"/>
        <v>9.390997135424195E-2</v>
      </c>
      <c r="L9" s="64">
        <f t="shared" si="6"/>
        <v>8.0834279366927567E-2</v>
      </c>
      <c r="N9" s="39">
        <f t="shared" si="0"/>
        <v>3.3881287905966699</v>
      </c>
      <c r="O9" s="173">
        <f t="shared" si="0"/>
        <v>3.6615510520786931</v>
      </c>
      <c r="P9" s="64">
        <f t="shared" si="7"/>
        <v>8.0700079123577795E-2</v>
      </c>
    </row>
    <row r="10" spans="1:16" ht="20.100000000000001" customHeight="1" x14ac:dyDescent="0.25">
      <c r="A10" s="13" t="s">
        <v>215</v>
      </c>
      <c r="B10" s="24">
        <v>62031.389999999985</v>
      </c>
      <c r="C10" s="160">
        <v>60148.340000000011</v>
      </c>
      <c r="D10" s="309">
        <f t="shared" si="1"/>
        <v>8.4403358571544546E-2</v>
      </c>
      <c r="E10" s="259">
        <f t="shared" si="2"/>
        <v>8.4410619387556396E-2</v>
      </c>
      <c r="F10" s="64">
        <f t="shared" si="3"/>
        <v>-3.035640503944816E-2</v>
      </c>
      <c r="H10" s="24">
        <v>16609.394000000004</v>
      </c>
      <c r="I10" s="160">
        <v>16901.025000000001</v>
      </c>
      <c r="J10" s="309">
        <f t="shared" si="4"/>
        <v>8.1486593008864378E-2</v>
      </c>
      <c r="K10" s="259">
        <f t="shared" si="5"/>
        <v>8.1795226251620445E-2</v>
      </c>
      <c r="L10" s="64">
        <f t="shared" si="6"/>
        <v>1.7558196283380206E-2</v>
      </c>
      <c r="N10" s="39">
        <f t="shared" si="0"/>
        <v>2.6775788838521928</v>
      </c>
      <c r="O10" s="173">
        <f t="shared" si="0"/>
        <v>2.8098905140191732</v>
      </c>
      <c r="P10" s="64">
        <f t="shared" si="7"/>
        <v>4.9414652529910036E-2</v>
      </c>
    </row>
    <row r="11" spans="1:16" ht="20.100000000000001" customHeight="1" x14ac:dyDescent="0.25">
      <c r="A11" s="13" t="s">
        <v>167</v>
      </c>
      <c r="B11" s="24">
        <v>68882.13</v>
      </c>
      <c r="C11" s="160">
        <v>54818.44000000001</v>
      </c>
      <c r="D11" s="309">
        <f t="shared" si="1"/>
        <v>9.3724856360009781E-2</v>
      </c>
      <c r="E11" s="259">
        <f t="shared" si="2"/>
        <v>7.6930776049008109E-2</v>
      </c>
      <c r="F11" s="64">
        <f t="shared" si="3"/>
        <v>-0.2041703704574756</v>
      </c>
      <c r="H11" s="24">
        <v>16612.21</v>
      </c>
      <c r="I11" s="160">
        <v>13483.252000000002</v>
      </c>
      <c r="J11" s="309">
        <f t="shared" si="4"/>
        <v>8.1500408458477572E-2</v>
      </c>
      <c r="K11" s="259">
        <f t="shared" si="5"/>
        <v>6.5254364628631337E-2</v>
      </c>
      <c r="L11" s="64">
        <f t="shared" si="6"/>
        <v>-0.18835290427944248</v>
      </c>
      <c r="N11" s="39">
        <f t="shared" si="0"/>
        <v>2.4116864562695723</v>
      </c>
      <c r="O11" s="173">
        <f t="shared" si="0"/>
        <v>2.459619792172123</v>
      </c>
      <c r="P11" s="64">
        <f t="shared" si="7"/>
        <v>1.9875442671222928E-2</v>
      </c>
    </row>
    <row r="12" spans="1:16" ht="20.100000000000001" customHeight="1" x14ac:dyDescent="0.25">
      <c r="A12" s="13" t="s">
        <v>172</v>
      </c>
      <c r="B12" s="24">
        <v>51988.54</v>
      </c>
      <c r="C12" s="160">
        <v>50462.05</v>
      </c>
      <c r="D12" s="309">
        <f t="shared" si="1"/>
        <v>7.0738498415577777E-2</v>
      </c>
      <c r="E12" s="259">
        <f t="shared" si="2"/>
        <v>7.0817131379948967E-2</v>
      </c>
      <c r="F12" s="64">
        <f t="shared" si="3"/>
        <v>-2.9362047866702892E-2</v>
      </c>
      <c r="H12" s="24">
        <v>12396.746999999998</v>
      </c>
      <c r="I12" s="160">
        <v>12160.818000000001</v>
      </c>
      <c r="J12" s="309">
        <f t="shared" si="4"/>
        <v>6.0819117026356298E-2</v>
      </c>
      <c r="K12" s="259">
        <f t="shared" si="5"/>
        <v>5.8854232788530782E-2</v>
      </c>
      <c r="L12" s="64">
        <f t="shared" si="6"/>
        <v>-1.9031524963766422E-2</v>
      </c>
      <c r="N12" s="39">
        <f t="shared" si="0"/>
        <v>2.3845153181835839</v>
      </c>
      <c r="O12" s="173">
        <f t="shared" si="0"/>
        <v>2.4098937716561259</v>
      </c>
      <c r="P12" s="64">
        <f t="shared" si="7"/>
        <v>1.0643023879533827E-2</v>
      </c>
    </row>
    <row r="13" spans="1:16" ht="20.100000000000001" customHeight="1" x14ac:dyDescent="0.25">
      <c r="A13" s="13" t="s">
        <v>170</v>
      </c>
      <c r="B13" s="24">
        <v>31416.949999999997</v>
      </c>
      <c r="C13" s="160">
        <v>27141.100000000002</v>
      </c>
      <c r="D13" s="309">
        <f t="shared" si="1"/>
        <v>4.2747649151087648E-2</v>
      </c>
      <c r="E13" s="259">
        <f t="shared" si="2"/>
        <v>3.8089115374748607E-2</v>
      </c>
      <c r="F13" s="64">
        <f t="shared" si="3"/>
        <v>-0.13610009883199978</v>
      </c>
      <c r="H13" s="24">
        <v>11464.712000000001</v>
      </c>
      <c r="I13" s="160">
        <v>11018.011</v>
      </c>
      <c r="J13" s="309">
        <f t="shared" si="4"/>
        <v>5.6246502473711171E-2</v>
      </c>
      <c r="K13" s="259">
        <f t="shared" si="5"/>
        <v>5.3323434678538298E-2</v>
      </c>
      <c r="L13" s="64">
        <f t="shared" si="6"/>
        <v>-3.8963124411673045E-2</v>
      </c>
      <c r="N13" s="39">
        <f t="shared" si="0"/>
        <v>3.6492122882711406</v>
      </c>
      <c r="O13" s="173">
        <f t="shared" si="0"/>
        <v>4.0595300116797031</v>
      </c>
      <c r="P13" s="64">
        <f t="shared" si="7"/>
        <v>0.11244008048733047</v>
      </c>
    </row>
    <row r="14" spans="1:16" ht="20.100000000000001" customHeight="1" x14ac:dyDescent="0.25">
      <c r="A14" s="13" t="s">
        <v>173</v>
      </c>
      <c r="B14" s="24">
        <v>36771.339999999997</v>
      </c>
      <c r="C14" s="160">
        <v>41125.269999999997</v>
      </c>
      <c r="D14" s="309">
        <f t="shared" si="1"/>
        <v>5.0033129923030571E-2</v>
      </c>
      <c r="E14" s="259">
        <f t="shared" si="2"/>
        <v>5.7714136635865436E-2</v>
      </c>
      <c r="F14" s="64">
        <f t="shared" si="3"/>
        <v>0.11840552995892999</v>
      </c>
      <c r="H14" s="24">
        <v>9062.9259999999977</v>
      </c>
      <c r="I14" s="160">
        <v>9987.3800000000028</v>
      </c>
      <c r="J14" s="309">
        <f t="shared" si="4"/>
        <v>4.4463209339934674E-2</v>
      </c>
      <c r="K14" s="259">
        <f t="shared" si="5"/>
        <v>4.8335530345698506E-2</v>
      </c>
      <c r="L14" s="64">
        <f t="shared" si="6"/>
        <v>0.10200392235355396</v>
      </c>
      <c r="N14" s="39">
        <f t="shared" si="0"/>
        <v>2.4646711270244701</v>
      </c>
      <c r="O14" s="173">
        <f t="shared" si="0"/>
        <v>2.4285263051160526</v>
      </c>
      <c r="P14" s="64">
        <f t="shared" si="7"/>
        <v>-1.4665170339401084E-2</v>
      </c>
    </row>
    <row r="15" spans="1:16" ht="20.100000000000001" customHeight="1" x14ac:dyDescent="0.25">
      <c r="A15" s="13" t="s">
        <v>163</v>
      </c>
      <c r="B15" s="24">
        <v>45337.81</v>
      </c>
      <c r="C15" s="160">
        <v>47329.590000000011</v>
      </c>
      <c r="D15" s="309">
        <f t="shared" si="1"/>
        <v>6.168914535493334E-2</v>
      </c>
      <c r="E15" s="259">
        <f t="shared" si="2"/>
        <v>6.6421118309484439E-2</v>
      </c>
      <c r="F15" s="64">
        <f t="shared" si="3"/>
        <v>4.3931985245869033E-2</v>
      </c>
      <c r="H15" s="24">
        <v>9569.7219999999998</v>
      </c>
      <c r="I15" s="160">
        <v>9783.9449999999943</v>
      </c>
      <c r="J15" s="309">
        <f t="shared" si="4"/>
        <v>4.6949578161730371E-2</v>
      </c>
      <c r="K15" s="259">
        <f t="shared" si="5"/>
        <v>4.7350973973969632E-2</v>
      </c>
      <c r="L15" s="64">
        <f t="shared" si="6"/>
        <v>2.2385498763704371E-2</v>
      </c>
      <c r="N15" s="39">
        <f t="shared" si="0"/>
        <v>2.1107596507197854</v>
      </c>
      <c r="O15" s="173">
        <f t="shared" si="0"/>
        <v>2.0671941168305055</v>
      </c>
      <c r="P15" s="64">
        <f t="shared" si="7"/>
        <v>-2.0639741656243896E-2</v>
      </c>
    </row>
    <row r="16" spans="1:16" ht="20.100000000000001" customHeight="1" x14ac:dyDescent="0.25">
      <c r="A16" s="13" t="s">
        <v>178</v>
      </c>
      <c r="B16" s="24">
        <v>13684.64</v>
      </c>
      <c r="C16" s="160">
        <v>24002.95</v>
      </c>
      <c r="D16" s="309">
        <f t="shared" si="1"/>
        <v>1.8620082136519937E-2</v>
      </c>
      <c r="E16" s="259">
        <f t="shared" si="2"/>
        <v>3.3685117105950825E-2</v>
      </c>
      <c r="F16" s="64">
        <f t="shared" si="3"/>
        <v>0.754006681944136</v>
      </c>
      <c r="H16" s="24">
        <v>2972.8749999999995</v>
      </c>
      <c r="I16" s="160">
        <v>5279.2450000000008</v>
      </c>
      <c r="J16" s="309">
        <f t="shared" si="4"/>
        <v>1.4585086920764696E-2</v>
      </c>
      <c r="K16" s="259">
        <f t="shared" si="5"/>
        <v>2.554975448014165E-2</v>
      </c>
      <c r="L16" s="64">
        <f t="shared" si="6"/>
        <v>0.77580456628684413</v>
      </c>
      <c r="N16" s="39">
        <f t="shared" si="0"/>
        <v>2.1724173964386346</v>
      </c>
      <c r="O16" s="173">
        <f t="shared" si="0"/>
        <v>2.199415071897413</v>
      </c>
      <c r="P16" s="64">
        <f t="shared" si="7"/>
        <v>1.2427480788469657E-2</v>
      </c>
    </row>
    <row r="17" spans="1:16" ht="20.100000000000001" customHeight="1" x14ac:dyDescent="0.25">
      <c r="A17" s="13" t="s">
        <v>171</v>
      </c>
      <c r="B17" s="24">
        <v>13059.759999999998</v>
      </c>
      <c r="C17" s="160">
        <v>13727.570000000009</v>
      </c>
      <c r="D17" s="309">
        <f t="shared" si="1"/>
        <v>1.7769835661240456E-2</v>
      </c>
      <c r="E17" s="259">
        <f t="shared" si="2"/>
        <v>1.9264915480394607E-2</v>
      </c>
      <c r="F17" s="64">
        <f t="shared" si="3"/>
        <v>5.1134936629770415E-2</v>
      </c>
      <c r="H17" s="24">
        <v>3731.9230000000002</v>
      </c>
      <c r="I17" s="160">
        <v>4866.1939999999995</v>
      </c>
      <c r="J17" s="309">
        <f t="shared" si="4"/>
        <v>1.8309017814943769E-2</v>
      </c>
      <c r="K17" s="259">
        <f t="shared" si="5"/>
        <v>2.3550727793981596E-2</v>
      </c>
      <c r="L17" s="64">
        <f t="shared" si="6"/>
        <v>0.30393740706868799</v>
      </c>
      <c r="N17" s="39">
        <f t="shared" si="0"/>
        <v>2.8575739523544081</v>
      </c>
      <c r="O17" s="173">
        <f t="shared" si="0"/>
        <v>3.5448327708399932</v>
      </c>
      <c r="P17" s="64">
        <f t="shared" si="7"/>
        <v>0.2405042983819683</v>
      </c>
    </row>
    <row r="18" spans="1:16" ht="20.100000000000001" customHeight="1" x14ac:dyDescent="0.25">
      <c r="A18" s="13" t="s">
        <v>169</v>
      </c>
      <c r="B18" s="24">
        <v>12574.599999999997</v>
      </c>
      <c r="C18" s="160">
        <v>15620.710000000003</v>
      </c>
      <c r="D18" s="309">
        <f t="shared" si="1"/>
        <v>1.7109699987276506E-2</v>
      </c>
      <c r="E18" s="259">
        <f t="shared" si="2"/>
        <v>2.192169902566548E-2</v>
      </c>
      <c r="F18" s="64">
        <f t="shared" si="3"/>
        <v>0.24224309321966558</v>
      </c>
      <c r="H18" s="24">
        <v>3951.4780000000001</v>
      </c>
      <c r="I18" s="160">
        <v>4841.8419999999996</v>
      </c>
      <c r="J18" s="309">
        <f t="shared" si="4"/>
        <v>1.9386166621701031E-2</v>
      </c>
      <c r="K18" s="259">
        <f t="shared" si="5"/>
        <v>2.3432872376947456E-2</v>
      </c>
      <c r="L18" s="64">
        <f t="shared" si="6"/>
        <v>0.22532429637720355</v>
      </c>
      <c r="N18" s="39">
        <f t="shared" si="0"/>
        <v>3.1424283873840926</v>
      </c>
      <c r="O18" s="173">
        <f t="shared" si="0"/>
        <v>3.0996299143892942</v>
      </c>
      <c r="P18" s="64">
        <f t="shared" si="7"/>
        <v>-1.3619553962350062E-2</v>
      </c>
    </row>
    <row r="19" spans="1:16" ht="20.100000000000001" customHeight="1" x14ac:dyDescent="0.25">
      <c r="A19" s="13" t="s">
        <v>174</v>
      </c>
      <c r="B19" s="24">
        <v>9078.6899999999987</v>
      </c>
      <c r="C19" s="160">
        <v>14151.310000000001</v>
      </c>
      <c r="D19" s="309">
        <f t="shared" si="1"/>
        <v>1.2352970446573837E-2</v>
      </c>
      <c r="E19" s="259">
        <f t="shared" si="2"/>
        <v>1.9859581199503103E-2</v>
      </c>
      <c r="F19" s="64">
        <f t="shared" si="3"/>
        <v>0.55873920136054911</v>
      </c>
      <c r="H19" s="24">
        <v>2688.7759999999994</v>
      </c>
      <c r="I19" s="160">
        <v>4517.9009999999998</v>
      </c>
      <c r="J19" s="309">
        <f t="shared" si="4"/>
        <v>1.3191281729122824E-2</v>
      </c>
      <c r="K19" s="259">
        <f t="shared" si="5"/>
        <v>2.1865107854548597E-2</v>
      </c>
      <c r="L19" s="64">
        <f t="shared" si="6"/>
        <v>0.68028165975893895</v>
      </c>
      <c r="N19" s="39">
        <f t="shared" si="0"/>
        <v>2.9616343327065908</v>
      </c>
      <c r="O19" s="173">
        <f t="shared" si="0"/>
        <v>3.1925673312223384</v>
      </c>
      <c r="P19" s="64">
        <f t="shared" si="7"/>
        <v>7.7974851913842291E-2</v>
      </c>
    </row>
    <row r="20" spans="1:16" ht="20.100000000000001" customHeight="1" x14ac:dyDescent="0.25">
      <c r="A20" s="13" t="s">
        <v>168</v>
      </c>
      <c r="B20" s="24">
        <v>15369.66</v>
      </c>
      <c r="C20" s="160">
        <v>16378.78</v>
      </c>
      <c r="D20" s="309">
        <f t="shared" si="1"/>
        <v>2.0912814046287302E-2</v>
      </c>
      <c r="E20" s="259">
        <f t="shared" si="2"/>
        <v>2.298555479024892E-2</v>
      </c>
      <c r="F20" s="64">
        <f t="shared" si="3"/>
        <v>6.565662480497296E-2</v>
      </c>
      <c r="H20" s="24">
        <v>4334.338999999999</v>
      </c>
      <c r="I20" s="160">
        <v>4441.6189999999988</v>
      </c>
      <c r="J20" s="309">
        <f t="shared" si="4"/>
        <v>2.1264503572824396E-2</v>
      </c>
      <c r="K20" s="259">
        <f t="shared" si="5"/>
        <v>2.1495928858071982E-2</v>
      </c>
      <c r="L20" s="64">
        <f t="shared" si="6"/>
        <v>2.4751178899481505E-2</v>
      </c>
      <c r="N20" s="39">
        <f t="shared" si="0"/>
        <v>2.8200617320096861</v>
      </c>
      <c r="O20" s="173">
        <f t="shared" si="0"/>
        <v>2.7118130898638353</v>
      </c>
      <c r="P20" s="64">
        <f t="shared" si="7"/>
        <v>-3.8385203031959386E-2</v>
      </c>
    </row>
    <row r="21" spans="1:16" ht="20.100000000000001" customHeight="1" x14ac:dyDescent="0.25">
      <c r="A21" s="13" t="s">
        <v>177</v>
      </c>
      <c r="B21" s="24">
        <v>20947.96999999999</v>
      </c>
      <c r="C21" s="160">
        <v>16091.869999999999</v>
      </c>
      <c r="D21" s="309">
        <f t="shared" si="1"/>
        <v>2.8502972821598187E-2</v>
      </c>
      <c r="E21" s="259">
        <f t="shared" si="2"/>
        <v>2.2582912742131152E-2</v>
      </c>
      <c r="F21" s="64">
        <f t="shared" si="3"/>
        <v>-0.23181721188258306</v>
      </c>
      <c r="H21" s="24">
        <v>5169.8319999999994</v>
      </c>
      <c r="I21" s="160">
        <v>4299.7489999999989</v>
      </c>
      <c r="J21" s="309">
        <f t="shared" si="4"/>
        <v>2.5363477807089363E-2</v>
      </c>
      <c r="K21" s="259">
        <f t="shared" si="5"/>
        <v>2.080932619649865E-2</v>
      </c>
      <c r="L21" s="64">
        <f t="shared" si="6"/>
        <v>-0.16830005307716009</v>
      </c>
      <c r="N21" s="39">
        <f t="shared" si="0"/>
        <v>2.4679393755098951</v>
      </c>
      <c r="O21" s="173">
        <f t="shared" si="0"/>
        <v>2.6720008302329057</v>
      </c>
      <c r="P21" s="64">
        <f t="shared" si="7"/>
        <v>8.268495439878866E-2</v>
      </c>
    </row>
    <row r="22" spans="1:16" ht="20.100000000000001" customHeight="1" x14ac:dyDescent="0.25">
      <c r="A22" s="13" t="s">
        <v>176</v>
      </c>
      <c r="B22" s="24">
        <v>10622.029999999997</v>
      </c>
      <c r="C22" s="160">
        <v>11279.680000000002</v>
      </c>
      <c r="D22" s="309">
        <f t="shared" si="1"/>
        <v>1.4452924670037271E-2</v>
      </c>
      <c r="E22" s="259">
        <f t="shared" si="2"/>
        <v>1.5829610181983943E-2</v>
      </c>
      <c r="F22" s="64">
        <f t="shared" si="3"/>
        <v>6.1913777309987379E-2</v>
      </c>
      <c r="H22" s="24">
        <v>3414.1490000000003</v>
      </c>
      <c r="I22" s="160">
        <v>3740.92</v>
      </c>
      <c r="J22" s="309">
        <f t="shared" si="4"/>
        <v>1.6750001236325737E-2</v>
      </c>
      <c r="K22" s="259">
        <f t="shared" si="5"/>
        <v>1.8104783454803004E-2</v>
      </c>
      <c r="L22" s="64">
        <f t="shared" si="6"/>
        <v>9.5710819885130874E-2</v>
      </c>
      <c r="N22" s="39">
        <f t="shared" si="0"/>
        <v>3.2142151735591047</v>
      </c>
      <c r="O22" s="173">
        <f t="shared" si="0"/>
        <v>3.3165125251780188</v>
      </c>
      <c r="P22" s="64">
        <f t="shared" si="7"/>
        <v>3.1826541191279388E-2</v>
      </c>
    </row>
    <row r="23" spans="1:16" ht="20.100000000000001" customHeight="1" x14ac:dyDescent="0.25">
      <c r="A23" s="13" t="s">
        <v>182</v>
      </c>
      <c r="B23" s="24">
        <v>14119.23</v>
      </c>
      <c r="C23" s="160">
        <v>7409.49</v>
      </c>
      <c r="D23" s="309">
        <f t="shared" si="1"/>
        <v>1.9211409456472105E-2</v>
      </c>
      <c r="E23" s="259">
        <f t="shared" si="2"/>
        <v>1.0398285975072714E-2</v>
      </c>
      <c r="F23" s="64">
        <f t="shared" si="3"/>
        <v>-0.4752199659613166</v>
      </c>
      <c r="H23" s="24">
        <v>4787.351999999998</v>
      </c>
      <c r="I23" s="160">
        <v>2636.4170000000008</v>
      </c>
      <c r="J23" s="309">
        <f t="shared" si="4"/>
        <v>2.3487010062749589E-2</v>
      </c>
      <c r="K23" s="259">
        <f t="shared" si="5"/>
        <v>1.2759363707740713E-2</v>
      </c>
      <c r="L23" s="64">
        <f t="shared" si="6"/>
        <v>-0.44929535158475875</v>
      </c>
      <c r="N23" s="39">
        <f t="shared" si="0"/>
        <v>3.3906608221553149</v>
      </c>
      <c r="O23" s="173">
        <f t="shared" si="0"/>
        <v>3.5581625725927166</v>
      </c>
      <c r="P23" s="64">
        <f t="shared" si="7"/>
        <v>4.9400915993398346E-2</v>
      </c>
    </row>
    <row r="24" spans="1:16" ht="20.100000000000001" customHeight="1" x14ac:dyDescent="0.25">
      <c r="A24" s="13" t="s">
        <v>180</v>
      </c>
      <c r="B24" s="24">
        <v>8207.5</v>
      </c>
      <c r="C24" s="160">
        <v>5831.3300000000008</v>
      </c>
      <c r="D24" s="309">
        <f t="shared" si="1"/>
        <v>1.1167580888900797E-2</v>
      </c>
      <c r="E24" s="259">
        <f t="shared" si="2"/>
        <v>8.1835371874475534E-3</v>
      </c>
      <c r="F24" s="64">
        <f t="shared" si="3"/>
        <v>-0.28951203167834288</v>
      </c>
      <c r="H24" s="24">
        <v>2400.3250000000003</v>
      </c>
      <c r="I24" s="160">
        <v>2070.1290000000008</v>
      </c>
      <c r="J24" s="309">
        <f t="shared" si="4"/>
        <v>1.177612538807872E-2</v>
      </c>
      <c r="K24" s="259">
        <f t="shared" si="5"/>
        <v>1.0018721936985527E-2</v>
      </c>
      <c r="L24" s="64">
        <f t="shared" si="6"/>
        <v>-0.13756303833855807</v>
      </c>
      <c r="N24" s="39">
        <f t="shared" si="0"/>
        <v>2.9245507158087118</v>
      </c>
      <c r="O24" s="173">
        <f t="shared" si="0"/>
        <v>3.5500117468913617</v>
      </c>
      <c r="P24" s="64">
        <f t="shared" si="7"/>
        <v>0.21386568121445421</v>
      </c>
    </row>
    <row r="25" spans="1:16" ht="20.100000000000001" customHeight="1" x14ac:dyDescent="0.25">
      <c r="A25" s="13" t="s">
        <v>175</v>
      </c>
      <c r="B25" s="24">
        <v>5177.05</v>
      </c>
      <c r="C25" s="160">
        <v>6055.83</v>
      </c>
      <c r="D25" s="309">
        <f t="shared" si="1"/>
        <v>7.0441821067174989E-3</v>
      </c>
      <c r="E25" s="259">
        <f t="shared" si="2"/>
        <v>8.4985946612283151E-3</v>
      </c>
      <c r="F25" s="64">
        <f t="shared" si="3"/>
        <v>0.16974531827971523</v>
      </c>
      <c r="H25" s="24">
        <v>1849.9849999999999</v>
      </c>
      <c r="I25" s="160">
        <v>1925.5220000000004</v>
      </c>
      <c r="J25" s="309">
        <f t="shared" si="4"/>
        <v>9.0761273269514796E-3</v>
      </c>
      <c r="K25" s="259">
        <f t="shared" si="5"/>
        <v>9.3188731241136396E-3</v>
      </c>
      <c r="L25" s="64">
        <f t="shared" si="6"/>
        <v>4.0831141874123573E-2</v>
      </c>
      <c r="N25" s="39">
        <f t="shared" si="0"/>
        <v>3.5734346780502406</v>
      </c>
      <c r="O25" s="173">
        <f t="shared" si="0"/>
        <v>3.179616997174624</v>
      </c>
      <c r="P25" s="64">
        <f t="shared" si="7"/>
        <v>-0.11020704626130003</v>
      </c>
    </row>
    <row r="26" spans="1:16" ht="20.100000000000001" customHeight="1" x14ac:dyDescent="0.25">
      <c r="A26" s="13" t="s">
        <v>186</v>
      </c>
      <c r="B26" s="24">
        <v>3313.3099999999995</v>
      </c>
      <c r="C26" s="160">
        <v>7502.66</v>
      </c>
      <c r="D26" s="309">
        <f t="shared" si="1"/>
        <v>4.508273826987986E-3</v>
      </c>
      <c r="E26" s="259">
        <f t="shared" si="2"/>
        <v>1.0529038335126849E-2</v>
      </c>
      <c r="F26" s="64">
        <f t="shared" si="3"/>
        <v>1.2644002523156606</v>
      </c>
      <c r="H26" s="24">
        <v>826.678</v>
      </c>
      <c r="I26" s="160">
        <v>1707.9370000000006</v>
      </c>
      <c r="J26" s="309">
        <f t="shared" si="4"/>
        <v>4.0557273634054302E-3</v>
      </c>
      <c r="K26" s="259">
        <f t="shared" si="5"/>
        <v>8.2658355536728637E-3</v>
      </c>
      <c r="L26" s="64">
        <f t="shared" si="6"/>
        <v>1.066024498051237</v>
      </c>
      <c r="N26" s="39">
        <f t="shared" si="0"/>
        <v>2.4950215947194803</v>
      </c>
      <c r="O26" s="173">
        <f t="shared" si="0"/>
        <v>2.2764419552532047</v>
      </c>
      <c r="P26" s="64">
        <f t="shared" si="7"/>
        <v>-8.7606311676372825E-2</v>
      </c>
    </row>
    <row r="27" spans="1:16" ht="20.100000000000001" customHeight="1" x14ac:dyDescent="0.25">
      <c r="A27" s="13" t="s">
        <v>196</v>
      </c>
      <c r="B27" s="24">
        <v>4266.0000000000009</v>
      </c>
      <c r="C27" s="160">
        <v>3199.4299999999994</v>
      </c>
      <c r="D27" s="309">
        <f t="shared" si="1"/>
        <v>5.8045568165764009E-3</v>
      </c>
      <c r="E27" s="259">
        <f t="shared" si="2"/>
        <v>4.489997030460516E-3</v>
      </c>
      <c r="F27" s="64">
        <f t="shared" si="3"/>
        <v>-0.25001640881387749</v>
      </c>
      <c r="H27" s="24">
        <v>2014.729</v>
      </c>
      <c r="I27" s="160">
        <v>1690.9780000000001</v>
      </c>
      <c r="J27" s="309">
        <f t="shared" si="4"/>
        <v>9.8843703777606994E-3</v>
      </c>
      <c r="K27" s="259">
        <f t="shared" si="5"/>
        <v>8.1837597480929492E-3</v>
      </c>
      <c r="L27" s="64">
        <f t="shared" si="6"/>
        <v>-0.16069208315361519</v>
      </c>
      <c r="N27" s="39">
        <f t="shared" si="0"/>
        <v>4.7227590248476314</v>
      </c>
      <c r="O27" s="173">
        <f t="shared" si="0"/>
        <v>5.2852476847438465</v>
      </c>
      <c r="P27" s="64">
        <f t="shared" si="7"/>
        <v>0.11910170663733208</v>
      </c>
    </row>
    <row r="28" spans="1:16" ht="20.100000000000001" customHeight="1" x14ac:dyDescent="0.25">
      <c r="A28" s="13" t="s">
        <v>185</v>
      </c>
      <c r="B28" s="24">
        <v>4819.7499999999982</v>
      </c>
      <c r="C28" s="160">
        <v>5266.84</v>
      </c>
      <c r="D28" s="309">
        <f t="shared" si="1"/>
        <v>6.5580198585780802E-3</v>
      </c>
      <c r="E28" s="259">
        <f t="shared" si="2"/>
        <v>7.3913465710800574E-3</v>
      </c>
      <c r="F28" s="64">
        <f t="shared" si="3"/>
        <v>9.276207272161463E-2</v>
      </c>
      <c r="H28" s="24">
        <v>1452.5589999999997</v>
      </c>
      <c r="I28" s="160">
        <v>1604.26</v>
      </c>
      <c r="J28" s="309">
        <f t="shared" si="4"/>
        <v>7.126333691305233E-3</v>
      </c>
      <c r="K28" s="259">
        <f t="shared" si="5"/>
        <v>7.7640740526935259E-3</v>
      </c>
      <c r="L28" s="64">
        <f t="shared" si="6"/>
        <v>0.10443706589543025</v>
      </c>
      <c r="N28" s="39">
        <f t="shared" si="0"/>
        <v>3.0137641993879356</v>
      </c>
      <c r="O28" s="173">
        <f t="shared" si="0"/>
        <v>3.0459630442542398</v>
      </c>
      <c r="P28" s="64">
        <f t="shared" si="7"/>
        <v>1.0683929709180119E-2</v>
      </c>
    </row>
    <row r="29" spans="1:16" ht="20.100000000000001" customHeight="1" x14ac:dyDescent="0.25">
      <c r="A29" s="13" t="s">
        <v>197</v>
      </c>
      <c r="B29" s="24">
        <v>6921.4400000000005</v>
      </c>
      <c r="C29" s="160">
        <v>7234.64</v>
      </c>
      <c r="D29" s="309">
        <f t="shared" si="1"/>
        <v>9.4176961398322913E-3</v>
      </c>
      <c r="E29" s="259">
        <f t="shared" si="2"/>
        <v>1.0152906022776204E-2</v>
      </c>
      <c r="F29" s="64">
        <f>(C29-B29)/B29</f>
        <v>4.525069927645111E-2</v>
      </c>
      <c r="H29" s="24">
        <v>1548.7110000000002</v>
      </c>
      <c r="I29" s="160">
        <v>1491.0760000000002</v>
      </c>
      <c r="J29" s="309">
        <f t="shared" si="4"/>
        <v>7.5980606484108548E-3</v>
      </c>
      <c r="K29" s="259">
        <f t="shared" si="5"/>
        <v>7.2163018975690066E-3</v>
      </c>
      <c r="L29" s="64">
        <f>(I29-H29)/H29</f>
        <v>-3.7214819291656084E-2</v>
      </c>
      <c r="N29" s="39">
        <f t="shared" si="0"/>
        <v>2.2375560576989759</v>
      </c>
      <c r="O29" s="173">
        <f t="shared" si="0"/>
        <v>2.0610230778587466</v>
      </c>
      <c r="P29" s="64">
        <f>(O29-N29)/N29</f>
        <v>-7.8895444533250994E-2</v>
      </c>
    </row>
    <row r="30" spans="1:16" ht="20.100000000000001" customHeight="1" x14ac:dyDescent="0.25">
      <c r="A30" s="13" t="s">
        <v>181</v>
      </c>
      <c r="B30" s="24">
        <v>150.80999999999997</v>
      </c>
      <c r="C30" s="160">
        <v>807.31</v>
      </c>
      <c r="D30" s="309">
        <f t="shared" si="1"/>
        <v>2.0520047198965933E-4</v>
      </c>
      <c r="E30" s="259">
        <f t="shared" si="2"/>
        <v>1.1329579027080071E-3</v>
      </c>
      <c r="F30" s="64">
        <f t="shared" si="3"/>
        <v>4.3531596048007435</v>
      </c>
      <c r="H30" s="24">
        <v>276.14700000000005</v>
      </c>
      <c r="I30" s="160">
        <v>1456.4319999999998</v>
      </c>
      <c r="J30" s="309">
        <f t="shared" si="4"/>
        <v>1.3547922458591126E-3</v>
      </c>
      <c r="K30" s="259">
        <f t="shared" si="5"/>
        <v>7.0486366927508858E-3</v>
      </c>
      <c r="L30" s="64">
        <f t="shared" si="6"/>
        <v>4.2741184948596205</v>
      </c>
      <c r="N30" s="39">
        <f t="shared" si="0"/>
        <v>18.310921026457137</v>
      </c>
      <c r="O30" s="173">
        <f t="shared" si="0"/>
        <v>18.040554433860599</v>
      </c>
      <c r="P30" s="64">
        <f t="shared" si="7"/>
        <v>-1.4765319134187193E-2</v>
      </c>
    </row>
    <row r="31" spans="1:16" ht="20.100000000000001" customHeight="1" x14ac:dyDescent="0.25">
      <c r="A31" s="13" t="s">
        <v>201</v>
      </c>
      <c r="B31" s="24">
        <v>857.67000000000019</v>
      </c>
      <c r="C31" s="160">
        <v>6055.1700000000019</v>
      </c>
      <c r="D31" s="309">
        <f t="shared" si="1"/>
        <v>1.1669934938755466E-3</v>
      </c>
      <c r="E31" s="259">
        <f t="shared" si="2"/>
        <v>8.4976684343566235E-3</v>
      </c>
      <c r="F31" s="64">
        <f t="shared" si="3"/>
        <v>6.0600230858022321</v>
      </c>
      <c r="H31" s="24">
        <v>183.76200000000003</v>
      </c>
      <c r="I31" s="160">
        <v>1363.0510000000004</v>
      </c>
      <c r="J31" s="309">
        <f t="shared" si="4"/>
        <v>9.0154639624389276E-4</v>
      </c>
      <c r="K31" s="259">
        <f t="shared" si="5"/>
        <v>6.5967043381982759E-3</v>
      </c>
      <c r="L31" s="64">
        <f t="shared" si="6"/>
        <v>6.4174802189788984</v>
      </c>
      <c r="N31" s="39">
        <f t="shared" si="0"/>
        <v>2.1425723180244152</v>
      </c>
      <c r="O31" s="173">
        <f t="shared" si="0"/>
        <v>2.2510532321966186</v>
      </c>
      <c r="P31" s="64">
        <f t="shared" si="7"/>
        <v>5.0631156418668541E-2</v>
      </c>
    </row>
    <row r="32" spans="1:16" ht="20.100000000000001" customHeight="1" thickBot="1" x14ac:dyDescent="0.3">
      <c r="A32" s="13" t="s">
        <v>17</v>
      </c>
      <c r="B32" s="24">
        <f>B33-SUM(B7:B31)</f>
        <v>48143.469999999856</v>
      </c>
      <c r="C32" s="160">
        <f>C33-SUM(C7:C31)</f>
        <v>50108.96999999939</v>
      </c>
      <c r="D32" s="309">
        <f t="shared" si="1"/>
        <v>6.5506682363370969E-2</v>
      </c>
      <c r="E32" s="259">
        <f t="shared" si="2"/>
        <v>7.032162807107277E-2</v>
      </c>
      <c r="F32" s="64">
        <f t="shared" si="3"/>
        <v>4.0825889783173926E-2</v>
      </c>
      <c r="H32" s="24">
        <f>H33-SUM(H7:H31)</f>
        <v>13064.157000000065</v>
      </c>
      <c r="I32" s="160">
        <f>I33-SUM(I7:I31)</f>
        <v>14118.732000000018</v>
      </c>
      <c r="J32" s="309">
        <f t="shared" si="4"/>
        <v>6.4093466893669432E-2</v>
      </c>
      <c r="K32" s="259">
        <f t="shared" si="5"/>
        <v>6.8329872201596947E-2</v>
      </c>
      <c r="L32" s="64">
        <f t="shared" si="6"/>
        <v>8.0722774534931582E-2</v>
      </c>
      <c r="N32" s="39">
        <f t="shared" si="0"/>
        <v>2.713588571825027</v>
      </c>
      <c r="O32" s="173">
        <f t="shared" si="0"/>
        <v>2.8176057101154122</v>
      </c>
      <c r="P32" s="64">
        <f t="shared" si="7"/>
        <v>3.8331948833506595E-2</v>
      </c>
    </row>
    <row r="33" spans="1:16" ht="26.25" customHeight="1" thickBot="1" x14ac:dyDescent="0.3">
      <c r="A33" s="17" t="s">
        <v>18</v>
      </c>
      <c r="B33" s="17">
        <v>734939.83</v>
      </c>
      <c r="C33" s="476">
        <v>712568.39999999967</v>
      </c>
      <c r="D33" s="305">
        <f>SUM(D7:D32)</f>
        <v>0.99999999999999978</v>
      </c>
      <c r="E33" s="306">
        <f>SUM(E7:E32)</f>
        <v>0.99999999999999967</v>
      </c>
      <c r="F33" s="69">
        <f t="shared" si="3"/>
        <v>-3.0439811650975951E-2</v>
      </c>
      <c r="G33" s="2"/>
      <c r="H33" s="46">
        <v>203829.77600000013</v>
      </c>
      <c r="I33" s="171">
        <v>206626.05600000007</v>
      </c>
      <c r="J33" s="305">
        <f>SUM(J7:J32)</f>
        <v>0.99999999999999978</v>
      </c>
      <c r="K33" s="306">
        <f>SUM(K7:K32)</f>
        <v>0.99999999999999967</v>
      </c>
      <c r="L33" s="69">
        <f t="shared" si="6"/>
        <v>1.3718702217481409E-2</v>
      </c>
      <c r="N33" s="34">
        <f t="shared" si="0"/>
        <v>2.7734212745008002</v>
      </c>
      <c r="O33" s="166">
        <f t="shared" si="0"/>
        <v>2.899736446353784</v>
      </c>
      <c r="P33" s="69">
        <f t="shared" si="7"/>
        <v>4.5544891796403988E-2</v>
      </c>
    </row>
    <row r="35" spans="1:16" ht="15.75" thickBot="1" x14ac:dyDescent="0.3"/>
    <row r="36" spans="1:16" x14ac:dyDescent="0.25">
      <c r="A36" s="467" t="s">
        <v>2</v>
      </c>
      <c r="B36" s="454" t="s">
        <v>1</v>
      </c>
      <c r="C36" s="450"/>
      <c r="D36" s="454" t="s">
        <v>104</v>
      </c>
      <c r="E36" s="450"/>
      <c r="F36" s="148" t="s">
        <v>0</v>
      </c>
      <c r="H36" s="465" t="s">
        <v>19</v>
      </c>
      <c r="I36" s="466"/>
      <c r="J36" s="454" t="s">
        <v>104</v>
      </c>
      <c r="K36" s="455"/>
      <c r="L36" s="148" t="s">
        <v>0</v>
      </c>
      <c r="N36" s="462" t="s">
        <v>22</v>
      </c>
      <c r="O36" s="450"/>
      <c r="P36" s="148" t="s">
        <v>0</v>
      </c>
    </row>
    <row r="37" spans="1:16" x14ac:dyDescent="0.25">
      <c r="A37" s="468"/>
      <c r="B37" s="457" t="str">
        <f>B5</f>
        <v>jan-jun</v>
      </c>
      <c r="C37" s="459"/>
      <c r="D37" s="457" t="str">
        <f>B5</f>
        <v>jan-jun</v>
      </c>
      <c r="E37" s="459"/>
      <c r="F37" s="149" t="str">
        <f>F5</f>
        <v>2022/2021</v>
      </c>
      <c r="H37" s="460" t="str">
        <f>B5</f>
        <v>jan-jun</v>
      </c>
      <c r="I37" s="459"/>
      <c r="J37" s="457" t="str">
        <f>B5</f>
        <v>jan-jun</v>
      </c>
      <c r="K37" s="458"/>
      <c r="L37" s="149" t="str">
        <f>F37</f>
        <v>2022/2021</v>
      </c>
      <c r="N37" s="460" t="str">
        <f>B5</f>
        <v>jan-jun</v>
      </c>
      <c r="O37" s="458"/>
      <c r="P37" s="149" t="str">
        <f>P5</f>
        <v>2022/2021</v>
      </c>
    </row>
    <row r="38" spans="1:16" ht="19.5" customHeight="1" thickBot="1" x14ac:dyDescent="0.3">
      <c r="A38" s="469"/>
      <c r="B38" s="117">
        <f>B6</f>
        <v>2021</v>
      </c>
      <c r="C38" s="152">
        <f>C6</f>
        <v>2022</v>
      </c>
      <c r="D38" s="117">
        <f>B6</f>
        <v>2021</v>
      </c>
      <c r="E38" s="152">
        <f>C6</f>
        <v>2022</v>
      </c>
      <c r="F38" s="150" t="s">
        <v>1</v>
      </c>
      <c r="H38" s="30">
        <f>B6</f>
        <v>2021</v>
      </c>
      <c r="I38" s="152">
        <f>C6</f>
        <v>2022</v>
      </c>
      <c r="J38" s="117">
        <f>B6</f>
        <v>2021</v>
      </c>
      <c r="K38" s="152">
        <f>C6</f>
        <v>2022</v>
      </c>
      <c r="L38" s="321">
        <v>1000</v>
      </c>
      <c r="N38" s="30">
        <f>B6</f>
        <v>2021</v>
      </c>
      <c r="O38" s="152">
        <f>C6</f>
        <v>2022</v>
      </c>
      <c r="P38" s="150"/>
    </row>
    <row r="39" spans="1:16" ht="20.100000000000001" customHeight="1" x14ac:dyDescent="0.25">
      <c r="A39" s="44" t="s">
        <v>167</v>
      </c>
      <c r="B39" s="45">
        <v>68882.13</v>
      </c>
      <c r="C39" s="167">
        <v>54818.44000000001</v>
      </c>
      <c r="D39" s="309">
        <f t="shared" ref="D39:D61" si="8">B39/$B$62</f>
        <v>0.23696284535415307</v>
      </c>
      <c r="E39" s="308">
        <f t="shared" ref="E39:E61" si="9">C39/$C$62</f>
        <v>0.17954285751342572</v>
      </c>
      <c r="F39" s="64">
        <f>(C39-B39)/B39</f>
        <v>-0.2041703704574756</v>
      </c>
      <c r="H39" s="45">
        <v>16612.21</v>
      </c>
      <c r="I39" s="167">
        <v>13483.252000000002</v>
      </c>
      <c r="J39" s="309">
        <f t="shared" ref="J39:J61" si="10">H39/$H$62</f>
        <v>0.23011990436375351</v>
      </c>
      <c r="K39" s="308">
        <f t="shared" ref="K39:K61" si="11">I39/$I$62</f>
        <v>0.1763067185294859</v>
      </c>
      <c r="L39" s="64">
        <f>(I39-H39)/H39</f>
        <v>-0.18835290427944248</v>
      </c>
      <c r="N39" s="39">
        <f t="shared" ref="N39:O62" si="12">(H39/B39)*10</f>
        <v>2.4116864562695723</v>
      </c>
      <c r="O39" s="172">
        <f t="shared" si="12"/>
        <v>2.459619792172123</v>
      </c>
      <c r="P39" s="73">
        <f t="shared" si="7"/>
        <v>1.9875442671222928E-2</v>
      </c>
    </row>
    <row r="40" spans="1:16" ht="20.100000000000001" customHeight="1" x14ac:dyDescent="0.25">
      <c r="A40" s="44" t="s">
        <v>172</v>
      </c>
      <c r="B40" s="24">
        <v>51988.54</v>
      </c>
      <c r="C40" s="160">
        <v>50462.05</v>
      </c>
      <c r="D40" s="309">
        <f t="shared" si="8"/>
        <v>0.17884685569694492</v>
      </c>
      <c r="E40" s="259">
        <f t="shared" si="9"/>
        <v>0.16527468955675068</v>
      </c>
      <c r="F40" s="64">
        <f t="shared" ref="F40:F62" si="13">(C40-B40)/B40</f>
        <v>-2.9362047866702892E-2</v>
      </c>
      <c r="H40" s="24">
        <v>12396.746999999998</v>
      </c>
      <c r="I40" s="160">
        <v>12160.818000000001</v>
      </c>
      <c r="J40" s="309">
        <f t="shared" si="10"/>
        <v>0.17172538958161787</v>
      </c>
      <c r="K40" s="259">
        <f t="shared" si="11"/>
        <v>0.15901459946119123</v>
      </c>
      <c r="L40" s="64">
        <f t="shared" ref="L40:L62" si="14">(I40-H40)/H40</f>
        <v>-1.9031524963766422E-2</v>
      </c>
      <c r="N40" s="39">
        <f t="shared" si="12"/>
        <v>2.3845153181835839</v>
      </c>
      <c r="O40" s="173">
        <f t="shared" si="12"/>
        <v>2.4098937716561259</v>
      </c>
      <c r="P40" s="64">
        <f t="shared" si="7"/>
        <v>1.0643023879533827E-2</v>
      </c>
    </row>
    <row r="41" spans="1:16" ht="20.100000000000001" customHeight="1" x14ac:dyDescent="0.25">
      <c r="A41" s="44" t="s">
        <v>173</v>
      </c>
      <c r="B41" s="24">
        <v>36771.339999999997</v>
      </c>
      <c r="C41" s="160">
        <v>41125.269999999997</v>
      </c>
      <c r="D41" s="309">
        <f t="shared" si="8"/>
        <v>0.1264978500793309</v>
      </c>
      <c r="E41" s="259">
        <f t="shared" si="9"/>
        <v>0.13469461173669225</v>
      </c>
      <c r="F41" s="64">
        <f t="shared" si="13"/>
        <v>0.11840552995892999</v>
      </c>
      <c r="H41" s="24">
        <v>9062.9259999999977</v>
      </c>
      <c r="I41" s="160">
        <v>9987.3800000000028</v>
      </c>
      <c r="J41" s="309">
        <f t="shared" si="10"/>
        <v>0.12554378161459401</v>
      </c>
      <c r="K41" s="259">
        <f t="shared" si="11"/>
        <v>0.13059477005302705</v>
      </c>
      <c r="L41" s="64">
        <f t="shared" si="14"/>
        <v>0.10200392235355396</v>
      </c>
      <c r="N41" s="39">
        <f t="shared" si="12"/>
        <v>2.4646711270244701</v>
      </c>
      <c r="O41" s="173">
        <f t="shared" si="12"/>
        <v>2.4285263051160526</v>
      </c>
      <c r="P41" s="64">
        <f t="shared" si="7"/>
        <v>-1.4665170339401084E-2</v>
      </c>
    </row>
    <row r="42" spans="1:16" ht="20.100000000000001" customHeight="1" x14ac:dyDescent="0.25">
      <c r="A42" s="44" t="s">
        <v>163</v>
      </c>
      <c r="B42" s="24">
        <v>45337.81</v>
      </c>
      <c r="C42" s="160">
        <v>47329.590000000011</v>
      </c>
      <c r="D42" s="309">
        <f t="shared" si="8"/>
        <v>0.15596754135979787</v>
      </c>
      <c r="E42" s="259">
        <f t="shared" si="9"/>
        <v>0.15501517068962306</v>
      </c>
      <c r="F42" s="64">
        <f t="shared" si="13"/>
        <v>4.3931985245869033E-2</v>
      </c>
      <c r="H42" s="24">
        <v>9569.7219999999998</v>
      </c>
      <c r="I42" s="160">
        <v>9783.9449999999943</v>
      </c>
      <c r="J42" s="309">
        <f t="shared" si="10"/>
        <v>0.13256415079196013</v>
      </c>
      <c r="K42" s="259">
        <f t="shared" si="11"/>
        <v>0.12793465828740497</v>
      </c>
      <c r="L42" s="64">
        <f t="shared" si="14"/>
        <v>2.2385498763704371E-2</v>
      </c>
      <c r="N42" s="39">
        <f t="shared" si="12"/>
        <v>2.1107596507197854</v>
      </c>
      <c r="O42" s="173">
        <f t="shared" si="12"/>
        <v>2.0671941168305055</v>
      </c>
      <c r="P42" s="64">
        <f t="shared" si="7"/>
        <v>-2.0639741656243896E-2</v>
      </c>
    </row>
    <row r="43" spans="1:16" ht="20.100000000000001" customHeight="1" x14ac:dyDescent="0.25">
      <c r="A43" s="44" t="s">
        <v>178</v>
      </c>
      <c r="B43" s="24">
        <v>13684.64</v>
      </c>
      <c r="C43" s="160">
        <v>24002.95</v>
      </c>
      <c r="D43" s="309">
        <f t="shared" si="8"/>
        <v>4.7076814146822361E-2</v>
      </c>
      <c r="E43" s="259">
        <f t="shared" si="9"/>
        <v>7.8615119871194461E-2</v>
      </c>
      <c r="F43" s="64">
        <f t="shared" si="13"/>
        <v>0.754006681944136</v>
      </c>
      <c r="H43" s="24">
        <v>2972.8749999999995</v>
      </c>
      <c r="I43" s="160">
        <v>5279.2450000000008</v>
      </c>
      <c r="J43" s="309">
        <f t="shared" si="10"/>
        <v>4.1181619464562134E-2</v>
      </c>
      <c r="K43" s="259">
        <f t="shared" si="11"/>
        <v>6.9031296178636709E-2</v>
      </c>
      <c r="L43" s="64">
        <f t="shared" si="14"/>
        <v>0.77580456628684413</v>
      </c>
      <c r="N43" s="39">
        <f t="shared" si="12"/>
        <v>2.1724173964386346</v>
      </c>
      <c r="O43" s="173">
        <f t="shared" si="12"/>
        <v>2.199415071897413</v>
      </c>
      <c r="P43" s="64">
        <f t="shared" si="7"/>
        <v>1.2427480788469657E-2</v>
      </c>
    </row>
    <row r="44" spans="1:16" ht="20.100000000000001" customHeight="1" x14ac:dyDescent="0.25">
      <c r="A44" s="44" t="s">
        <v>169</v>
      </c>
      <c r="B44" s="24">
        <v>12574.599999999997</v>
      </c>
      <c r="C44" s="160">
        <v>15620.710000000003</v>
      </c>
      <c r="D44" s="309">
        <f t="shared" si="8"/>
        <v>4.325814249922777E-2</v>
      </c>
      <c r="E44" s="259">
        <f t="shared" si="9"/>
        <v>5.116137762746522E-2</v>
      </c>
      <c r="F44" s="64">
        <f t="shared" si="13"/>
        <v>0.24224309321966558</v>
      </c>
      <c r="H44" s="24">
        <v>3951.4780000000001</v>
      </c>
      <c r="I44" s="160">
        <v>4841.8419999999996</v>
      </c>
      <c r="J44" s="309">
        <f t="shared" si="10"/>
        <v>5.4737674244153912E-2</v>
      </c>
      <c r="K44" s="259">
        <f t="shared" si="11"/>
        <v>6.3311823783924151E-2</v>
      </c>
      <c r="L44" s="64">
        <f t="shared" si="14"/>
        <v>0.22532429637720355</v>
      </c>
      <c r="N44" s="39">
        <f t="shared" si="12"/>
        <v>3.1424283873840926</v>
      </c>
      <c r="O44" s="173">
        <f t="shared" si="12"/>
        <v>3.0996299143892942</v>
      </c>
      <c r="P44" s="64">
        <f t="shared" si="7"/>
        <v>-1.3619553962350062E-2</v>
      </c>
    </row>
    <row r="45" spans="1:16" ht="20.100000000000001" customHeight="1" x14ac:dyDescent="0.25">
      <c r="A45" s="44" t="s">
        <v>174</v>
      </c>
      <c r="B45" s="24">
        <v>9078.6899999999987</v>
      </c>
      <c r="C45" s="160">
        <v>14151.310000000001</v>
      </c>
      <c r="D45" s="309">
        <f t="shared" si="8"/>
        <v>3.1231789935768473E-2</v>
      </c>
      <c r="E45" s="259">
        <f t="shared" si="9"/>
        <v>4.6348758464456782E-2</v>
      </c>
      <c r="F45" s="64">
        <f t="shared" si="13"/>
        <v>0.55873920136054911</v>
      </c>
      <c r="H45" s="24">
        <v>2688.7759999999994</v>
      </c>
      <c r="I45" s="160">
        <v>4517.9009999999998</v>
      </c>
      <c r="J45" s="309">
        <f t="shared" si="10"/>
        <v>3.724615063110541E-2</v>
      </c>
      <c r="K45" s="259">
        <f t="shared" si="11"/>
        <v>5.9075978106103981E-2</v>
      </c>
      <c r="L45" s="64">
        <f t="shared" si="14"/>
        <v>0.68028165975893895</v>
      </c>
      <c r="N45" s="39">
        <f t="shared" si="12"/>
        <v>2.9616343327065908</v>
      </c>
      <c r="O45" s="173">
        <f t="shared" si="12"/>
        <v>3.1925673312223384</v>
      </c>
      <c r="P45" s="64">
        <f t="shared" si="7"/>
        <v>7.7974851913842291E-2</v>
      </c>
    </row>
    <row r="46" spans="1:16" ht="20.100000000000001" customHeight="1" x14ac:dyDescent="0.25">
      <c r="A46" s="44" t="s">
        <v>168</v>
      </c>
      <c r="B46" s="24">
        <v>15369.66</v>
      </c>
      <c r="C46" s="160">
        <v>16378.78</v>
      </c>
      <c r="D46" s="309">
        <f t="shared" si="8"/>
        <v>5.2873486428568803E-2</v>
      </c>
      <c r="E46" s="259">
        <f t="shared" si="9"/>
        <v>5.364422927364855E-2</v>
      </c>
      <c r="F46" s="64">
        <f t="shared" si="13"/>
        <v>6.565662480497296E-2</v>
      </c>
      <c r="H46" s="24">
        <v>4334.338999999999</v>
      </c>
      <c r="I46" s="160">
        <v>4441.6189999999988</v>
      </c>
      <c r="J46" s="309">
        <f t="shared" si="10"/>
        <v>6.004123931494286E-2</v>
      </c>
      <c r="K46" s="259">
        <f t="shared" si="11"/>
        <v>5.8078516284366437E-2</v>
      </c>
      <c r="L46" s="64">
        <f t="shared" si="14"/>
        <v>2.4751178899481505E-2</v>
      </c>
      <c r="N46" s="39">
        <f t="shared" si="12"/>
        <v>2.8200617320096861</v>
      </c>
      <c r="O46" s="173">
        <f t="shared" si="12"/>
        <v>2.7118130898638353</v>
      </c>
      <c r="P46" s="64">
        <f t="shared" si="7"/>
        <v>-3.8385203031959386E-2</v>
      </c>
    </row>
    <row r="47" spans="1:16" ht="20.100000000000001" customHeight="1" x14ac:dyDescent="0.25">
      <c r="A47" s="44" t="s">
        <v>176</v>
      </c>
      <c r="B47" s="24">
        <v>10622.029999999997</v>
      </c>
      <c r="C47" s="160">
        <v>11279.680000000002</v>
      </c>
      <c r="D47" s="309">
        <f t="shared" si="8"/>
        <v>3.6541065908344786E-2</v>
      </c>
      <c r="E47" s="259">
        <f t="shared" si="9"/>
        <v>3.6943517163878392E-2</v>
      </c>
      <c r="F47" s="64">
        <f t="shared" si="13"/>
        <v>6.1913777309987379E-2</v>
      </c>
      <c r="H47" s="24">
        <v>3414.1490000000003</v>
      </c>
      <c r="I47" s="160">
        <v>3740.92</v>
      </c>
      <c r="J47" s="309">
        <f t="shared" si="10"/>
        <v>4.7294348034584495E-2</v>
      </c>
      <c r="K47" s="259">
        <f t="shared" si="11"/>
        <v>4.8916190951657973E-2</v>
      </c>
      <c r="L47" s="64">
        <f t="shared" si="14"/>
        <v>9.5710819885130874E-2</v>
      </c>
      <c r="N47" s="39">
        <f t="shared" si="12"/>
        <v>3.2142151735591047</v>
      </c>
      <c r="O47" s="173">
        <f t="shared" si="12"/>
        <v>3.3165125251780188</v>
      </c>
      <c r="P47" s="64">
        <f t="shared" si="7"/>
        <v>3.1826541191279388E-2</v>
      </c>
    </row>
    <row r="48" spans="1:16" ht="20.100000000000001" customHeight="1" x14ac:dyDescent="0.25">
      <c r="A48" s="44" t="s">
        <v>175</v>
      </c>
      <c r="B48" s="24">
        <v>5177.05</v>
      </c>
      <c r="C48" s="160">
        <v>6055.83</v>
      </c>
      <c r="D48" s="309">
        <f t="shared" si="8"/>
        <v>1.780967717665987E-2</v>
      </c>
      <c r="E48" s="259">
        <f t="shared" si="9"/>
        <v>1.9834220434137285E-2</v>
      </c>
      <c r="F48" s="64">
        <f t="shared" si="13"/>
        <v>0.16974531827971523</v>
      </c>
      <c r="H48" s="24">
        <v>1849.9849999999999</v>
      </c>
      <c r="I48" s="160">
        <v>1925.5220000000004</v>
      </c>
      <c r="J48" s="309">
        <f t="shared" si="10"/>
        <v>2.5626835398443588E-2</v>
      </c>
      <c r="K48" s="259">
        <f t="shared" si="11"/>
        <v>2.5178085025506662E-2</v>
      </c>
      <c r="L48" s="64">
        <f t="shared" si="14"/>
        <v>4.0831141874123573E-2</v>
      </c>
      <c r="N48" s="39">
        <f t="shared" si="12"/>
        <v>3.5734346780502406</v>
      </c>
      <c r="O48" s="173">
        <f t="shared" si="12"/>
        <v>3.179616997174624</v>
      </c>
      <c r="P48" s="64">
        <f t="shared" si="7"/>
        <v>-0.11020704626130003</v>
      </c>
    </row>
    <row r="49" spans="1:16" ht="20.100000000000001" customHeight="1" x14ac:dyDescent="0.25">
      <c r="A49" s="44" t="s">
        <v>186</v>
      </c>
      <c r="B49" s="24">
        <v>3313.3099999999995</v>
      </c>
      <c r="C49" s="160">
        <v>7502.66</v>
      </c>
      <c r="D49" s="309">
        <f t="shared" si="8"/>
        <v>1.1398186512820796E-2</v>
      </c>
      <c r="E49" s="259">
        <f t="shared" si="9"/>
        <v>2.4572917714398266E-2</v>
      </c>
      <c r="F49" s="64">
        <f t="shared" si="13"/>
        <v>1.2644002523156606</v>
      </c>
      <c r="H49" s="24">
        <v>826.678</v>
      </c>
      <c r="I49" s="160">
        <v>1707.9370000000006</v>
      </c>
      <c r="J49" s="309">
        <f t="shared" si="10"/>
        <v>1.1451520435849237E-2</v>
      </c>
      <c r="K49" s="259">
        <f t="shared" si="11"/>
        <v>2.233294815858182E-2</v>
      </c>
      <c r="L49" s="64">
        <f t="shared" si="14"/>
        <v>1.066024498051237</v>
      </c>
      <c r="N49" s="39">
        <f t="shared" si="12"/>
        <v>2.4950215947194803</v>
      </c>
      <c r="O49" s="173">
        <f t="shared" si="12"/>
        <v>2.2764419552532047</v>
      </c>
      <c r="P49" s="64">
        <f t="shared" si="7"/>
        <v>-8.7606311676372825E-2</v>
      </c>
    </row>
    <row r="50" spans="1:16" ht="20.100000000000001" customHeight="1" x14ac:dyDescent="0.25">
      <c r="A50" s="44" t="s">
        <v>185</v>
      </c>
      <c r="B50" s="24">
        <v>4819.7499999999982</v>
      </c>
      <c r="C50" s="160">
        <v>5266.84</v>
      </c>
      <c r="D50" s="309">
        <f t="shared" si="8"/>
        <v>1.6580522029380897E-2</v>
      </c>
      <c r="E50" s="259">
        <f t="shared" si="9"/>
        <v>1.7250098756294616E-2</v>
      </c>
      <c r="F50" s="64">
        <f t="shared" si="13"/>
        <v>9.276207272161463E-2</v>
      </c>
      <c r="H50" s="24">
        <v>1452.5589999999997</v>
      </c>
      <c r="I50" s="160">
        <v>1604.26</v>
      </c>
      <c r="J50" s="309">
        <f t="shared" si="10"/>
        <v>2.0121509309279705E-2</v>
      </c>
      <c r="K50" s="259">
        <f t="shared" si="11"/>
        <v>2.097726989513457E-2</v>
      </c>
      <c r="L50" s="64">
        <f t="shared" si="14"/>
        <v>0.10443706589543025</v>
      </c>
      <c r="N50" s="39">
        <f t="shared" si="12"/>
        <v>3.0137641993879356</v>
      </c>
      <c r="O50" s="173">
        <f t="shared" si="12"/>
        <v>3.0459630442542398</v>
      </c>
      <c r="P50" s="64">
        <f t="shared" si="7"/>
        <v>1.0683929709180119E-2</v>
      </c>
    </row>
    <row r="51" spans="1:16" ht="20.100000000000001" customHeight="1" x14ac:dyDescent="0.25">
      <c r="A51" s="44" t="s">
        <v>188</v>
      </c>
      <c r="B51" s="24">
        <v>7094.8400000000011</v>
      </c>
      <c r="C51" s="160">
        <v>3711.3000000000006</v>
      </c>
      <c r="D51" s="309">
        <f t="shared" si="8"/>
        <v>2.4407106367536246E-2</v>
      </c>
      <c r="E51" s="259">
        <f t="shared" si="9"/>
        <v>1.2155351503792829E-2</v>
      </c>
      <c r="F51" s="64">
        <f t="shared" si="13"/>
        <v>-0.47690152279684955</v>
      </c>
      <c r="H51" s="24">
        <v>1175.6389999999997</v>
      </c>
      <c r="I51" s="160">
        <v>722.4609999999999</v>
      </c>
      <c r="J51" s="309">
        <f t="shared" si="10"/>
        <v>1.6285487255837651E-2</v>
      </c>
      <c r="K51" s="259">
        <f t="shared" si="11"/>
        <v>9.4468847853270768E-3</v>
      </c>
      <c r="L51" s="64">
        <f t="shared" si="14"/>
        <v>-0.38547377213583411</v>
      </c>
      <c r="N51" s="39">
        <f t="shared" si="12"/>
        <v>1.6570338443150225</v>
      </c>
      <c r="O51" s="173">
        <f t="shared" si="12"/>
        <v>1.9466521165090396</v>
      </c>
      <c r="P51" s="64">
        <f t="shared" si="7"/>
        <v>0.17478114474706954</v>
      </c>
    </row>
    <row r="52" spans="1:16" ht="20.100000000000001" customHeight="1" x14ac:dyDescent="0.25">
      <c r="A52" s="44" t="s">
        <v>179</v>
      </c>
      <c r="B52" s="24">
        <v>176.85999999999993</v>
      </c>
      <c r="C52" s="160">
        <v>1619.5800000000002</v>
      </c>
      <c r="D52" s="309">
        <f t="shared" si="8"/>
        <v>6.0841975748043061E-4</v>
      </c>
      <c r="E52" s="259">
        <f t="shared" si="9"/>
        <v>5.3044928161325644E-3</v>
      </c>
      <c r="F52" s="64">
        <f t="shared" si="13"/>
        <v>8.1574126427682963</v>
      </c>
      <c r="H52" s="24">
        <v>81.961000000000013</v>
      </c>
      <c r="I52" s="160">
        <v>487.23200000000003</v>
      </c>
      <c r="J52" s="309">
        <f t="shared" si="10"/>
        <v>1.1353611278425693E-3</v>
      </c>
      <c r="K52" s="259">
        <f t="shared" si="11"/>
        <v>6.3710353468553775E-3</v>
      </c>
      <c r="L52" s="64">
        <f t="shared" si="14"/>
        <v>4.944681006820316</v>
      </c>
      <c r="N52" s="39">
        <f t="shared" si="12"/>
        <v>4.6342304647744008</v>
      </c>
      <c r="O52" s="173">
        <f t="shared" si="12"/>
        <v>3.0083848899097294</v>
      </c>
      <c r="P52" s="64">
        <f t="shared" si="7"/>
        <v>-0.35083399222870099</v>
      </c>
    </row>
    <row r="53" spans="1:16" ht="20.100000000000001" customHeight="1" x14ac:dyDescent="0.25">
      <c r="A53" s="44" t="s">
        <v>191</v>
      </c>
      <c r="B53" s="24">
        <v>548.12999999999988</v>
      </c>
      <c r="C53" s="160">
        <v>1691.3999999999996</v>
      </c>
      <c r="D53" s="309">
        <f t="shared" si="8"/>
        <v>1.8856333917660775E-3</v>
      </c>
      <c r="E53" s="259">
        <f t="shared" si="9"/>
        <v>5.5397196490488999E-3</v>
      </c>
      <c r="F53" s="64">
        <f t="shared" si="13"/>
        <v>2.0857643259810628</v>
      </c>
      <c r="H53" s="24">
        <v>184.02199999999991</v>
      </c>
      <c r="I53" s="160">
        <v>483.34400000000005</v>
      </c>
      <c r="J53" s="309">
        <f t="shared" si="10"/>
        <v>2.5491566167792626E-3</v>
      </c>
      <c r="K53" s="259">
        <f t="shared" si="11"/>
        <v>6.3201959409284816E-3</v>
      </c>
      <c r="L53" s="64">
        <f t="shared" si="14"/>
        <v>1.6265555205355895</v>
      </c>
      <c r="N53" s="39">
        <f t="shared" ref="N53:N54" si="15">(H53/B53)*10</f>
        <v>3.3572692609417465</v>
      </c>
      <c r="O53" s="173">
        <f t="shared" ref="O53:O54" si="16">(I53/C53)*10</f>
        <v>2.857656379330733</v>
      </c>
      <c r="P53" s="64">
        <f t="shared" ref="P53:P54" si="17">(O53-N53)/N53</f>
        <v>-0.14881525513115001</v>
      </c>
    </row>
    <row r="54" spans="1:16" ht="20.100000000000001" customHeight="1" x14ac:dyDescent="0.25">
      <c r="A54" s="44" t="s">
        <v>192</v>
      </c>
      <c r="B54" s="24">
        <v>1839.78</v>
      </c>
      <c r="C54" s="160">
        <v>1558.4100000000008</v>
      </c>
      <c r="D54" s="309">
        <f t="shared" si="8"/>
        <v>6.3290653704475121E-3</v>
      </c>
      <c r="E54" s="259">
        <f t="shared" si="9"/>
        <v>5.1041471551816851E-3</v>
      </c>
      <c r="F54" s="64">
        <f t="shared" si="13"/>
        <v>-0.15293676417832525</v>
      </c>
      <c r="H54" s="24">
        <v>457.12299999999993</v>
      </c>
      <c r="I54" s="160">
        <v>401.654</v>
      </c>
      <c r="J54" s="309">
        <f t="shared" si="10"/>
        <v>6.3322761416134332E-3</v>
      </c>
      <c r="K54" s="259">
        <f t="shared" si="11"/>
        <v>5.2520192253502429E-3</v>
      </c>
      <c r="L54" s="64">
        <f t="shared" si="14"/>
        <v>-0.12134370836733209</v>
      </c>
      <c r="N54" s="39">
        <f t="shared" si="15"/>
        <v>2.484661209492439</v>
      </c>
      <c r="O54" s="173">
        <f t="shared" si="16"/>
        <v>2.5773320243068243</v>
      </c>
      <c r="P54" s="64">
        <f t="shared" si="17"/>
        <v>3.7297163275356933E-2</v>
      </c>
    </row>
    <row r="55" spans="1:16" ht="20.100000000000001" customHeight="1" x14ac:dyDescent="0.25">
      <c r="A55" s="44" t="s">
        <v>187</v>
      </c>
      <c r="B55" s="24">
        <v>945.88999999999987</v>
      </c>
      <c r="C55" s="160">
        <v>868.58</v>
      </c>
      <c r="D55" s="309">
        <f t="shared" si="8"/>
        <v>3.2539758249641787E-3</v>
      </c>
      <c r="E55" s="259">
        <f t="shared" si="9"/>
        <v>2.8447970277704236E-3</v>
      </c>
      <c r="F55" s="64">
        <f t="shared" si="13"/>
        <v>-8.173254818213517E-2</v>
      </c>
      <c r="H55" s="24">
        <v>382.08099999999979</v>
      </c>
      <c r="I55" s="160">
        <v>311.59300000000002</v>
      </c>
      <c r="J55" s="309">
        <f t="shared" si="10"/>
        <v>5.2927601552838106E-3</v>
      </c>
      <c r="K55" s="259">
        <f t="shared" si="11"/>
        <v>4.0743834904782682E-3</v>
      </c>
      <c r="L55" s="64">
        <f t="shared" si="14"/>
        <v>-0.18448444178066906</v>
      </c>
      <c r="N55" s="39">
        <f t="shared" ref="N55" si="18">(H55/B55)*10</f>
        <v>4.0393809005275436</v>
      </c>
      <c r="O55" s="173">
        <f t="shared" ref="O55" si="19">(I55/C55)*10</f>
        <v>3.5873840060788877</v>
      </c>
      <c r="P55" s="64">
        <f t="shared" ref="P55" si="20">(O55-N55)/N55</f>
        <v>-0.11189756687457353</v>
      </c>
    </row>
    <row r="56" spans="1:16" ht="20.100000000000001" customHeight="1" x14ac:dyDescent="0.25">
      <c r="A56" s="44" t="s">
        <v>190</v>
      </c>
      <c r="B56" s="24">
        <v>1250.97</v>
      </c>
      <c r="C56" s="160">
        <v>842.72000000000025</v>
      </c>
      <c r="D56" s="309">
        <f t="shared" si="8"/>
        <v>4.3034878661952648E-3</v>
      </c>
      <c r="E56" s="259">
        <f t="shared" si="9"/>
        <v>2.760099646828953E-3</v>
      </c>
      <c r="F56" s="64">
        <f t="shared" si="13"/>
        <v>-0.32634675491818332</v>
      </c>
      <c r="H56" s="24">
        <v>358.73000000000019</v>
      </c>
      <c r="I56" s="160">
        <v>230.251</v>
      </c>
      <c r="J56" s="309">
        <f t="shared" si="10"/>
        <v>4.9692914604624761E-3</v>
      </c>
      <c r="K56" s="259">
        <f t="shared" si="11"/>
        <v>3.0107572155539815E-3</v>
      </c>
      <c r="L56" s="64">
        <f t="shared" si="14"/>
        <v>-0.35814958325202834</v>
      </c>
      <c r="N56" s="39">
        <f t="shared" ref="N56" si="21">(H56/B56)*10</f>
        <v>2.8676147309687701</v>
      </c>
      <c r="O56" s="173">
        <f t="shared" ref="O56" si="22">(I56/C56)*10</f>
        <v>2.732236092652363</v>
      </c>
      <c r="P56" s="64">
        <f t="shared" si="7"/>
        <v>-4.7209493260857924E-2</v>
      </c>
    </row>
    <row r="57" spans="1:16" ht="20.100000000000001" customHeight="1" x14ac:dyDescent="0.25">
      <c r="A57" s="44" t="s">
        <v>193</v>
      </c>
      <c r="B57" s="24">
        <v>470.37999999999994</v>
      </c>
      <c r="C57" s="160">
        <v>338.04</v>
      </c>
      <c r="D57" s="309">
        <f t="shared" si="8"/>
        <v>1.6181640027346208E-3</v>
      </c>
      <c r="E57" s="259">
        <f t="shared" si="9"/>
        <v>1.107157875230277E-3</v>
      </c>
      <c r="F57" s="64">
        <f t="shared" si="13"/>
        <v>-0.28134699604575009</v>
      </c>
      <c r="H57" s="24">
        <v>128.398</v>
      </c>
      <c r="I57" s="160">
        <v>93.872</v>
      </c>
      <c r="J57" s="309">
        <f t="shared" si="10"/>
        <v>1.7786276167046544E-3</v>
      </c>
      <c r="K57" s="259">
        <f t="shared" si="11"/>
        <v>1.2274682904242907E-3</v>
      </c>
      <c r="L57" s="64">
        <f t="shared" si="14"/>
        <v>-0.26889826944344924</v>
      </c>
      <c r="N57" s="39">
        <f t="shared" ref="N57" si="23">(H57/B57)*10</f>
        <v>2.7296653769292916</v>
      </c>
      <c r="O57" s="173">
        <f t="shared" ref="O57" si="24">(I57/C57)*10</f>
        <v>2.7769494734350966</v>
      </c>
      <c r="P57" s="64">
        <f t="shared" ref="P57" si="25">(O57-N57)/N57</f>
        <v>1.7322305109425815E-2</v>
      </c>
    </row>
    <row r="58" spans="1:16" ht="20.100000000000001" customHeight="1" x14ac:dyDescent="0.25">
      <c r="A58" s="44" t="s">
        <v>189</v>
      </c>
      <c r="B58" s="24">
        <v>224.67000000000002</v>
      </c>
      <c r="C58" s="160">
        <v>178.44</v>
      </c>
      <c r="D58" s="309">
        <f t="shared" si="8"/>
        <v>7.7289193098003172E-4</v>
      </c>
      <c r="E58" s="259">
        <f t="shared" si="9"/>
        <v>5.844315798606396E-4</v>
      </c>
      <c r="F58" s="64">
        <f t="shared" si="13"/>
        <v>-0.20576846040859934</v>
      </c>
      <c r="H58" s="24">
        <v>73.91200000000002</v>
      </c>
      <c r="I58" s="160">
        <v>70.322000000000017</v>
      </c>
      <c r="J58" s="309">
        <f t="shared" si="10"/>
        <v>1.0238627113029366E-3</v>
      </c>
      <c r="K58" s="259">
        <f t="shared" si="11"/>
        <v>9.1952898754918389E-4</v>
      </c>
      <c r="L58" s="64">
        <f t="shared" si="14"/>
        <v>-4.8571273947396937E-2</v>
      </c>
      <c r="N58" s="39">
        <f t="shared" si="12"/>
        <v>3.2898028219165893</v>
      </c>
      <c r="O58" s="173">
        <f t="shared" si="12"/>
        <v>3.9409325263393868</v>
      </c>
      <c r="P58" s="64">
        <f t="shared" si="7"/>
        <v>0.19792362632951332</v>
      </c>
    </row>
    <row r="59" spans="1:16" ht="20.100000000000001" customHeight="1" x14ac:dyDescent="0.25">
      <c r="A59" s="44" t="s">
        <v>217</v>
      </c>
      <c r="B59" s="24">
        <v>155.47999999999993</v>
      </c>
      <c r="C59" s="160">
        <v>161.66</v>
      </c>
      <c r="D59" s="309">
        <f t="shared" si="8"/>
        <v>5.3486997564772894E-4</v>
      </c>
      <c r="E59" s="259">
        <f t="shared" si="9"/>
        <v>5.2947326384370657E-4</v>
      </c>
      <c r="F59" s="64">
        <f>(C59-B59)/B59</f>
        <v>3.9747877540520109E-2</v>
      </c>
      <c r="H59" s="24">
        <v>51.04</v>
      </c>
      <c r="I59" s="160">
        <v>52.262999999999991</v>
      </c>
      <c r="J59" s="309">
        <f t="shared" si="10"/>
        <v>7.0702934279821773E-4</v>
      </c>
      <c r="K59" s="259">
        <f t="shared" si="11"/>
        <v>6.8338988476270555E-4</v>
      </c>
      <c r="L59" s="64">
        <f>(I59-H59)/H59</f>
        <v>2.3961598746081347E-2</v>
      </c>
      <c r="N59" s="39">
        <f t="shared" si="12"/>
        <v>3.282737329560073</v>
      </c>
      <c r="O59" s="173">
        <f t="shared" si="12"/>
        <v>3.2328962019052327</v>
      </c>
      <c r="P59" s="64">
        <f>(O59-N59)/N59</f>
        <v>-1.518279492118841E-2</v>
      </c>
    </row>
    <row r="60" spans="1:16" ht="20.100000000000001" customHeight="1" x14ac:dyDescent="0.25">
      <c r="A60" s="44" t="s">
        <v>194</v>
      </c>
      <c r="B60" s="24">
        <v>47.97</v>
      </c>
      <c r="C60" s="160">
        <v>82.050000000000011</v>
      </c>
      <c r="D60" s="309">
        <f t="shared" si="8"/>
        <v>1.6502259282108033E-4</v>
      </c>
      <c r="E60" s="259">
        <f t="shared" si="9"/>
        <v>2.6873240936766134E-4</v>
      </c>
      <c r="F60" s="64">
        <f>(C60-B60)/B60</f>
        <v>0.71044402751719848</v>
      </c>
      <c r="H60" s="24">
        <v>32.359000000000002</v>
      </c>
      <c r="I60" s="160">
        <v>46.501000000000005</v>
      </c>
      <c r="J60" s="309">
        <f t="shared" si="10"/>
        <v>4.4825161644999076E-4</v>
      </c>
      <c r="K60" s="259">
        <f t="shared" si="11"/>
        <v>6.0804609439470711E-4</v>
      </c>
      <c r="L60" s="64">
        <f>(I60-H60)/H60</f>
        <v>0.43703451899008011</v>
      </c>
      <c r="N60" s="39">
        <f t="shared" si="12"/>
        <v>6.7456743798207217</v>
      </c>
      <c r="O60" s="173">
        <f t="shared" si="12"/>
        <v>5.667397928092627</v>
      </c>
      <c r="P60" s="64">
        <f>(O60-N60)/N60</f>
        <v>-0.15984709474766434</v>
      </c>
    </row>
    <row r="61" spans="1:16" ht="20.100000000000001" customHeight="1" thickBot="1" x14ac:dyDescent="0.3">
      <c r="A61" s="13" t="s">
        <v>17</v>
      </c>
      <c r="B61" s="24">
        <f>B62-SUM(B39:B60)</f>
        <v>312.95000000001164</v>
      </c>
      <c r="C61" s="160">
        <f>C62-SUM(C39:C60)</f>
        <v>276.02000000007683</v>
      </c>
      <c r="D61" s="309">
        <f t="shared" si="8"/>
        <v>1.0765857916064001E-3</v>
      </c>
      <c r="E61" s="259">
        <f t="shared" si="9"/>
        <v>9.0402827097723975E-4</v>
      </c>
      <c r="F61" s="64">
        <f t="shared" si="13"/>
        <v>-0.11800607125717666</v>
      </c>
      <c r="H61" s="24">
        <f>H62-SUM(H39:H60)</f>
        <v>131.65700000002107</v>
      </c>
      <c r="I61" s="160">
        <f>I62-SUM(I39:I60)</f>
        <v>101.97600000000966</v>
      </c>
      <c r="J61" s="309">
        <f t="shared" si="10"/>
        <v>1.8237727700783669E-3</v>
      </c>
      <c r="K61" s="259">
        <f t="shared" si="11"/>
        <v>1.3334360233543477E-3</v>
      </c>
      <c r="L61" s="64">
        <f t="shared" si="14"/>
        <v>-0.22544186788402179</v>
      </c>
      <c r="N61" s="39">
        <f t="shared" si="12"/>
        <v>4.2069659690051502</v>
      </c>
      <c r="O61" s="173">
        <f t="shared" si="12"/>
        <v>3.6945148902246676</v>
      </c>
      <c r="P61" s="64">
        <f t="shared" si="7"/>
        <v>-0.12181013170916269</v>
      </c>
    </row>
    <row r="62" spans="1:16" ht="26.25" customHeight="1" thickBot="1" x14ac:dyDescent="0.3">
      <c r="A62" s="17" t="s">
        <v>18</v>
      </c>
      <c r="B62" s="46">
        <v>290687.46999999997</v>
      </c>
      <c r="C62" s="171">
        <v>305322.31000000006</v>
      </c>
      <c r="D62" s="315">
        <f>SUM(D39:D61)</f>
        <v>1.0000000000000002</v>
      </c>
      <c r="E62" s="316">
        <f>SUM(E39:E61)</f>
        <v>1</v>
      </c>
      <c r="F62" s="69">
        <f t="shared" si="13"/>
        <v>5.0345616892259186E-2</v>
      </c>
      <c r="G62" s="2"/>
      <c r="H62" s="46">
        <v>72189.365999999995</v>
      </c>
      <c r="I62" s="171">
        <v>76476.11</v>
      </c>
      <c r="J62" s="315">
        <f>SUM(J39:J61)</f>
        <v>1</v>
      </c>
      <c r="K62" s="316">
        <f>SUM(K39:K61)</f>
        <v>1.0000000000000002</v>
      </c>
      <c r="L62" s="69">
        <f t="shared" si="14"/>
        <v>5.9381931682292464E-2</v>
      </c>
      <c r="M62" s="2"/>
      <c r="N62" s="34">
        <f t="shared" si="12"/>
        <v>2.4834013657348217</v>
      </c>
      <c r="O62" s="166">
        <f t="shared" si="12"/>
        <v>2.5047665203371476</v>
      </c>
      <c r="P62" s="69">
        <f t="shared" si="7"/>
        <v>8.6031822713458581E-3</v>
      </c>
    </row>
    <row r="64" spans="1:16" ht="15.75" thickBot="1" x14ac:dyDescent="0.3"/>
    <row r="65" spans="1:16" x14ac:dyDescent="0.25">
      <c r="A65" s="467" t="s">
        <v>15</v>
      </c>
      <c r="B65" s="454" t="s">
        <v>1</v>
      </c>
      <c r="C65" s="450"/>
      <c r="D65" s="454" t="s">
        <v>104</v>
      </c>
      <c r="E65" s="450"/>
      <c r="F65" s="148" t="s">
        <v>0</v>
      </c>
      <c r="H65" s="465" t="s">
        <v>19</v>
      </c>
      <c r="I65" s="466"/>
      <c r="J65" s="454" t="s">
        <v>104</v>
      </c>
      <c r="K65" s="455"/>
      <c r="L65" s="148" t="s">
        <v>0</v>
      </c>
      <c r="N65" s="462" t="s">
        <v>22</v>
      </c>
      <c r="O65" s="450"/>
      <c r="P65" s="148" t="s">
        <v>0</v>
      </c>
    </row>
    <row r="66" spans="1:16" x14ac:dyDescent="0.25">
      <c r="A66" s="468"/>
      <c r="B66" s="457" t="str">
        <f>B5</f>
        <v>jan-jun</v>
      </c>
      <c r="C66" s="459"/>
      <c r="D66" s="457" t="str">
        <f>B5</f>
        <v>jan-jun</v>
      </c>
      <c r="E66" s="459"/>
      <c r="F66" s="149" t="str">
        <f>F37</f>
        <v>2022/2021</v>
      </c>
      <c r="H66" s="460" t="str">
        <f>B5</f>
        <v>jan-jun</v>
      </c>
      <c r="I66" s="459"/>
      <c r="J66" s="457" t="str">
        <f>B5</f>
        <v>jan-jun</v>
      </c>
      <c r="K66" s="458"/>
      <c r="L66" s="149" t="str">
        <f>F66</f>
        <v>2022/2021</v>
      </c>
      <c r="N66" s="460" t="str">
        <f>B5</f>
        <v>jan-jun</v>
      </c>
      <c r="O66" s="458"/>
      <c r="P66" s="149" t="str">
        <f>P37</f>
        <v>2022/2021</v>
      </c>
    </row>
    <row r="67" spans="1:16" ht="19.5" customHeight="1" thickBot="1" x14ac:dyDescent="0.3">
      <c r="A67" s="469"/>
      <c r="B67" s="117">
        <f>B6</f>
        <v>2021</v>
      </c>
      <c r="C67" s="152">
        <f>C6</f>
        <v>2022</v>
      </c>
      <c r="D67" s="117">
        <f>B6</f>
        <v>2021</v>
      </c>
      <c r="E67" s="152">
        <f>C6</f>
        <v>2022</v>
      </c>
      <c r="F67" s="150" t="s">
        <v>1</v>
      </c>
      <c r="H67" s="30">
        <f>B6</f>
        <v>2021</v>
      </c>
      <c r="I67" s="152">
        <f>C6</f>
        <v>2022</v>
      </c>
      <c r="J67" s="117">
        <f>B6</f>
        <v>2021</v>
      </c>
      <c r="K67" s="152">
        <f>C6</f>
        <v>2022</v>
      </c>
      <c r="L67" s="321">
        <v>1000</v>
      </c>
      <c r="N67" s="30">
        <f>B6</f>
        <v>2021</v>
      </c>
      <c r="O67" s="152">
        <f>C6</f>
        <v>2022</v>
      </c>
      <c r="P67" s="150" t="s">
        <v>23</v>
      </c>
    </row>
    <row r="68" spans="1:16" ht="20.100000000000001" customHeight="1" x14ac:dyDescent="0.25">
      <c r="A68" s="44" t="s">
        <v>164</v>
      </c>
      <c r="B68" s="45">
        <v>109836.42000000003</v>
      </c>
      <c r="C68" s="167">
        <v>96198.050000000032</v>
      </c>
      <c r="D68" s="309">
        <f>B68/$B$96</f>
        <v>0.24723879913659894</v>
      </c>
      <c r="E68" s="308">
        <f>C68/$C$96</f>
        <v>0.23621601867313208</v>
      </c>
      <c r="F68" s="73">
        <f t="shared" ref="F68:F87" si="26">(C68-B68)/B68</f>
        <v>-0.12416983364898448</v>
      </c>
      <c r="H68" s="24">
        <v>30335.831000000013</v>
      </c>
      <c r="I68" s="167">
        <v>28954.587</v>
      </c>
      <c r="J68" s="307">
        <f>H68/$H$96</f>
        <v>0.23044467120696469</v>
      </c>
      <c r="K68" s="308">
        <f>I68/$I$96</f>
        <v>0.22247098742553467</v>
      </c>
      <c r="L68" s="73">
        <f t="shared" ref="L68:L87" si="27">(I68-H68)/H68</f>
        <v>-4.5531767367770898E-2</v>
      </c>
      <c r="N68" s="48">
        <f t="shared" ref="N68:O96" si="28">(H68/B68)*10</f>
        <v>2.7619100294783827</v>
      </c>
      <c r="O68" s="169">
        <f t="shared" si="28"/>
        <v>3.0098933398338108</v>
      </c>
      <c r="P68" s="73">
        <f t="shared" si="7"/>
        <v>8.978688940213686E-2</v>
      </c>
    </row>
    <row r="69" spans="1:16" ht="20.100000000000001" customHeight="1" x14ac:dyDescent="0.25">
      <c r="A69" s="44" t="s">
        <v>165</v>
      </c>
      <c r="B69" s="24">
        <v>84373.639999999941</v>
      </c>
      <c r="C69" s="160">
        <v>71626.409999999974</v>
      </c>
      <c r="D69" s="309">
        <f t="shared" ref="D69:D95" si="29">B69/$B$96</f>
        <v>0.18992277272314312</v>
      </c>
      <c r="E69" s="259">
        <f t="shared" ref="E69:E95" si="30">C69/$C$96</f>
        <v>0.17587992066418603</v>
      </c>
      <c r="F69" s="64">
        <f t="shared" si="26"/>
        <v>-0.15108071667881076</v>
      </c>
      <c r="H69" s="24">
        <v>25157.430000000008</v>
      </c>
      <c r="I69" s="160">
        <v>22880.786999999997</v>
      </c>
      <c r="J69" s="258">
        <f t="shared" ref="J69:J96" si="31">H69/$H$96</f>
        <v>0.19110719876973961</v>
      </c>
      <c r="K69" s="259">
        <f t="shared" ref="K69:K96" si="32">I69/$I$96</f>
        <v>0.17580327693720296</v>
      </c>
      <c r="L69" s="64">
        <f t="shared" si="27"/>
        <v>-9.0495849536300424E-2</v>
      </c>
      <c r="N69" s="47">
        <f t="shared" si="28"/>
        <v>2.98166939342667</v>
      </c>
      <c r="O69" s="163">
        <f t="shared" si="28"/>
        <v>3.1944623498511238</v>
      </c>
      <c r="P69" s="64">
        <f t="shared" si="7"/>
        <v>7.1367052595962821E-2</v>
      </c>
    </row>
    <row r="70" spans="1:16" ht="20.100000000000001" customHeight="1" x14ac:dyDescent="0.25">
      <c r="A70" s="44" t="s">
        <v>166</v>
      </c>
      <c r="B70" s="24">
        <v>52988.029999999992</v>
      </c>
      <c r="C70" s="160">
        <v>52994.609999999993</v>
      </c>
      <c r="D70" s="309">
        <f t="shared" si="29"/>
        <v>0.11927461679663334</v>
      </c>
      <c r="E70" s="259">
        <f t="shared" si="30"/>
        <v>0.13012920516928717</v>
      </c>
      <c r="F70" s="64">
        <f t="shared" si="26"/>
        <v>1.2417898910379847E-4</v>
      </c>
      <c r="H70" s="24">
        <v>17953.027000000006</v>
      </c>
      <c r="I70" s="160">
        <v>19404.246999999999</v>
      </c>
      <c r="J70" s="258">
        <f t="shared" si="31"/>
        <v>0.13637930024678602</v>
      </c>
      <c r="K70" s="259">
        <f t="shared" si="32"/>
        <v>0.14909147177056847</v>
      </c>
      <c r="L70" s="64">
        <f t="shared" si="27"/>
        <v>8.0834279366927567E-2</v>
      </c>
      <c r="N70" s="47">
        <f t="shared" si="28"/>
        <v>3.3881287905966699</v>
      </c>
      <c r="O70" s="163">
        <f t="shared" si="28"/>
        <v>3.6615510520786931</v>
      </c>
      <c r="P70" s="64">
        <f t="shared" si="7"/>
        <v>8.0700079123577795E-2</v>
      </c>
    </row>
    <row r="71" spans="1:16" ht="20.100000000000001" customHeight="1" x14ac:dyDescent="0.25">
      <c r="A71" s="44" t="s">
        <v>215</v>
      </c>
      <c r="B71" s="24">
        <v>62031.389999999985</v>
      </c>
      <c r="C71" s="160">
        <v>60148.340000000011</v>
      </c>
      <c r="D71" s="309">
        <f t="shared" si="29"/>
        <v>0.13963097461091709</v>
      </c>
      <c r="E71" s="259">
        <f t="shared" si="30"/>
        <v>0.14769531611709275</v>
      </c>
      <c r="F71" s="64">
        <f t="shared" si="26"/>
        <v>-3.035640503944816E-2</v>
      </c>
      <c r="H71" s="24">
        <v>16609.394000000004</v>
      </c>
      <c r="I71" s="160">
        <v>16901.025000000001</v>
      </c>
      <c r="J71" s="258">
        <f t="shared" si="31"/>
        <v>0.12617245722647027</v>
      </c>
      <c r="K71" s="259">
        <f t="shared" si="32"/>
        <v>0.12985810228457575</v>
      </c>
      <c r="L71" s="64">
        <f t="shared" si="27"/>
        <v>1.7558196283380206E-2</v>
      </c>
      <c r="N71" s="47">
        <f t="shared" si="28"/>
        <v>2.6775788838521928</v>
      </c>
      <c r="O71" s="163">
        <f t="shared" si="28"/>
        <v>2.8098905140191732</v>
      </c>
      <c r="P71" s="64">
        <f t="shared" si="7"/>
        <v>4.9414652529910036E-2</v>
      </c>
    </row>
    <row r="72" spans="1:16" ht="20.100000000000001" customHeight="1" x14ac:dyDescent="0.25">
      <c r="A72" s="44" t="s">
        <v>170</v>
      </c>
      <c r="B72" s="24">
        <v>31416.949999999997</v>
      </c>
      <c r="C72" s="160">
        <v>27141.100000000002</v>
      </c>
      <c r="D72" s="309">
        <f t="shared" si="29"/>
        <v>7.07187014155648E-2</v>
      </c>
      <c r="E72" s="259">
        <f t="shared" si="30"/>
        <v>6.6645452630373941E-2</v>
      </c>
      <c r="F72" s="64">
        <f t="shared" si="26"/>
        <v>-0.13610009883199978</v>
      </c>
      <c r="H72" s="24">
        <v>11464.712000000001</v>
      </c>
      <c r="I72" s="160">
        <v>11018.011</v>
      </c>
      <c r="J72" s="258">
        <f t="shared" si="31"/>
        <v>8.7091129539933865E-2</v>
      </c>
      <c r="K72" s="259">
        <f t="shared" si="32"/>
        <v>8.4656285604605683E-2</v>
      </c>
      <c r="L72" s="64">
        <f t="shared" si="27"/>
        <v>-3.8963124411673045E-2</v>
      </c>
      <c r="N72" s="47">
        <f t="shared" si="28"/>
        <v>3.6492122882711406</v>
      </c>
      <c r="O72" s="163">
        <f t="shared" si="28"/>
        <v>4.0595300116797031</v>
      </c>
      <c r="P72" s="64">
        <f t="shared" ref="P72:P90" si="33">(O72-N72)/N72</f>
        <v>0.11244008048733047</v>
      </c>
    </row>
    <row r="73" spans="1:16" ht="20.100000000000001" customHeight="1" x14ac:dyDescent="0.25">
      <c r="A73" s="44" t="s">
        <v>171</v>
      </c>
      <c r="B73" s="24">
        <v>13059.759999999998</v>
      </c>
      <c r="C73" s="160">
        <v>13727.570000000009</v>
      </c>
      <c r="D73" s="309">
        <f t="shared" si="29"/>
        <v>2.9397165160810854E-2</v>
      </c>
      <c r="E73" s="259">
        <f t="shared" si="30"/>
        <v>3.370829171128447E-2</v>
      </c>
      <c r="F73" s="64">
        <f t="shared" si="26"/>
        <v>5.1134936629770415E-2</v>
      </c>
      <c r="H73" s="24">
        <v>3731.9230000000002</v>
      </c>
      <c r="I73" s="160">
        <v>4866.1939999999995</v>
      </c>
      <c r="J73" s="258">
        <f t="shared" si="31"/>
        <v>2.8349372354583229E-2</v>
      </c>
      <c r="K73" s="259">
        <f t="shared" si="32"/>
        <v>3.7389135758842361E-2</v>
      </c>
      <c r="L73" s="64">
        <f t="shared" si="27"/>
        <v>0.30393740706868799</v>
      </c>
      <c r="N73" s="47">
        <f t="shared" si="28"/>
        <v>2.8575739523544081</v>
      </c>
      <c r="O73" s="163">
        <f t="shared" si="28"/>
        <v>3.5448327708399932</v>
      </c>
      <c r="P73" s="64">
        <f t="shared" si="33"/>
        <v>0.2405042983819683</v>
      </c>
    </row>
    <row r="74" spans="1:16" ht="20.100000000000001" customHeight="1" x14ac:dyDescent="0.25">
      <c r="A74" s="44" t="s">
        <v>177</v>
      </c>
      <c r="B74" s="24">
        <v>20947.96999999999</v>
      </c>
      <c r="C74" s="160">
        <v>16091.869999999999</v>
      </c>
      <c r="D74" s="309">
        <f t="shared" si="29"/>
        <v>4.7153311689779188E-2</v>
      </c>
      <c r="E74" s="259">
        <f t="shared" si="30"/>
        <v>3.9513872312438893E-2</v>
      </c>
      <c r="F74" s="64">
        <f t="shared" si="26"/>
        <v>-0.23181721188258306</v>
      </c>
      <c r="H74" s="24">
        <v>5169.8319999999994</v>
      </c>
      <c r="I74" s="160">
        <v>4299.7489999999989</v>
      </c>
      <c r="J74" s="258">
        <f t="shared" si="31"/>
        <v>3.9272378443670916E-2</v>
      </c>
      <c r="K74" s="259">
        <f t="shared" si="32"/>
        <v>3.3036886546230312E-2</v>
      </c>
      <c r="L74" s="64">
        <f t="shared" si="27"/>
        <v>-0.16830005307716009</v>
      </c>
      <c r="N74" s="47">
        <f t="shared" si="28"/>
        <v>2.4679393755098951</v>
      </c>
      <c r="O74" s="163">
        <f t="shared" si="28"/>
        <v>2.6720008302329057</v>
      </c>
      <c r="P74" s="64">
        <f t="shared" si="33"/>
        <v>8.268495439878866E-2</v>
      </c>
    </row>
    <row r="75" spans="1:16" ht="20.100000000000001" customHeight="1" x14ac:dyDescent="0.25">
      <c r="A75" s="44" t="s">
        <v>182</v>
      </c>
      <c r="B75" s="24">
        <v>14119.23</v>
      </c>
      <c r="C75" s="160">
        <v>7409.49</v>
      </c>
      <c r="D75" s="309">
        <f t="shared" si="29"/>
        <v>3.1782003364033903E-2</v>
      </c>
      <c r="E75" s="259">
        <f t="shared" si="30"/>
        <v>1.8194134165904451E-2</v>
      </c>
      <c r="F75" s="64">
        <f t="shared" si="26"/>
        <v>-0.4752199659613166</v>
      </c>
      <c r="H75" s="24">
        <v>4787.351999999998</v>
      </c>
      <c r="I75" s="160">
        <v>2636.4170000000008</v>
      </c>
      <c r="J75" s="258">
        <f t="shared" si="31"/>
        <v>3.6366887644910861E-2</v>
      </c>
      <c r="K75" s="259">
        <f t="shared" si="32"/>
        <v>2.0256765992050448E-2</v>
      </c>
      <c r="L75" s="64">
        <f t="shared" si="27"/>
        <v>-0.44929535158475875</v>
      </c>
      <c r="N75" s="47">
        <f t="shared" si="28"/>
        <v>3.3906608221553149</v>
      </c>
      <c r="O75" s="163">
        <f t="shared" si="28"/>
        <v>3.5581625725927166</v>
      </c>
      <c r="P75" s="64">
        <f t="shared" si="33"/>
        <v>4.9400915993398346E-2</v>
      </c>
    </row>
    <row r="76" spans="1:16" ht="20.100000000000001" customHeight="1" x14ac:dyDescent="0.25">
      <c r="A76" s="44" t="s">
        <v>180</v>
      </c>
      <c r="B76" s="24">
        <v>8207.5</v>
      </c>
      <c r="C76" s="160">
        <v>5831.3300000000008</v>
      </c>
      <c r="D76" s="309">
        <f t="shared" si="29"/>
        <v>1.847485964959196E-2</v>
      </c>
      <c r="E76" s="259">
        <f t="shared" si="30"/>
        <v>1.4318934283690729E-2</v>
      </c>
      <c r="F76" s="64">
        <f t="shared" si="26"/>
        <v>-0.28951203167834288</v>
      </c>
      <c r="H76" s="24">
        <v>2400.3250000000003</v>
      </c>
      <c r="I76" s="160">
        <v>2070.1290000000008</v>
      </c>
      <c r="J76" s="258">
        <f t="shared" si="31"/>
        <v>1.8233952628983769E-2</v>
      </c>
      <c r="K76" s="259">
        <f t="shared" si="32"/>
        <v>1.5905723080361492E-2</v>
      </c>
      <c r="L76" s="64">
        <f t="shared" si="27"/>
        <v>-0.13756303833855807</v>
      </c>
      <c r="N76" s="47">
        <f t="shared" si="28"/>
        <v>2.9245507158087118</v>
      </c>
      <c r="O76" s="163">
        <f t="shared" si="28"/>
        <v>3.5500117468913617</v>
      </c>
      <c r="P76" s="64">
        <f t="shared" si="33"/>
        <v>0.21386568121445421</v>
      </c>
    </row>
    <row r="77" spans="1:16" ht="20.100000000000001" customHeight="1" x14ac:dyDescent="0.25">
      <c r="A77" s="44" t="s">
        <v>196</v>
      </c>
      <c r="B77" s="24">
        <v>4266.0000000000009</v>
      </c>
      <c r="C77" s="160">
        <v>3199.4299999999994</v>
      </c>
      <c r="D77" s="309">
        <f t="shared" si="29"/>
        <v>9.6026501693767061E-3</v>
      </c>
      <c r="E77" s="259">
        <f t="shared" si="30"/>
        <v>7.8562571343533324E-3</v>
      </c>
      <c r="F77" s="64">
        <f t="shared" si="26"/>
        <v>-0.25001640881387749</v>
      </c>
      <c r="H77" s="24">
        <v>2014.729</v>
      </c>
      <c r="I77" s="160">
        <v>1690.9780000000001</v>
      </c>
      <c r="J77" s="258">
        <f t="shared" si="31"/>
        <v>1.5304791287113135E-2</v>
      </c>
      <c r="K77" s="259">
        <f t="shared" si="32"/>
        <v>1.2992537084879014E-2</v>
      </c>
      <c r="L77" s="64">
        <f t="shared" si="27"/>
        <v>-0.16069208315361519</v>
      </c>
      <c r="N77" s="47">
        <f t="shared" si="28"/>
        <v>4.7227590248476314</v>
      </c>
      <c r="O77" s="163">
        <f t="shared" si="28"/>
        <v>5.2852476847438465</v>
      </c>
      <c r="P77" s="64">
        <f t="shared" si="33"/>
        <v>0.11910170663733208</v>
      </c>
    </row>
    <row r="78" spans="1:16" ht="20.100000000000001" customHeight="1" x14ac:dyDescent="0.25">
      <c r="A78" s="44" t="s">
        <v>197</v>
      </c>
      <c r="B78" s="24">
        <v>6921.4400000000005</v>
      </c>
      <c r="C78" s="160">
        <v>7234.64</v>
      </c>
      <c r="D78" s="309">
        <f t="shared" si="29"/>
        <v>1.557997350875075E-2</v>
      </c>
      <c r="E78" s="259">
        <f t="shared" si="30"/>
        <v>1.7764786888438879E-2</v>
      </c>
      <c r="F78" s="64">
        <f t="shared" si="26"/>
        <v>4.525069927645111E-2</v>
      </c>
      <c r="H78" s="24">
        <v>1548.7110000000002</v>
      </c>
      <c r="I78" s="160">
        <v>1491.0760000000002</v>
      </c>
      <c r="J78" s="258">
        <f t="shared" si="31"/>
        <v>1.1764708116603411E-2</v>
      </c>
      <c r="K78" s="259">
        <f t="shared" si="32"/>
        <v>1.145660098852443E-2</v>
      </c>
      <c r="L78" s="64">
        <f t="shared" si="27"/>
        <v>-3.7214819291656084E-2</v>
      </c>
      <c r="N78" s="47">
        <f t="shared" si="28"/>
        <v>2.2375560576989759</v>
      </c>
      <c r="O78" s="163">
        <f t="shared" si="28"/>
        <v>2.0610230778587466</v>
      </c>
      <c r="P78" s="64">
        <f t="shared" si="33"/>
        <v>-7.8895444533250994E-2</v>
      </c>
    </row>
    <row r="79" spans="1:16" ht="20.100000000000001" customHeight="1" x14ac:dyDescent="0.25">
      <c r="A79" s="44" t="s">
        <v>181</v>
      </c>
      <c r="B79" s="24">
        <v>150.80999999999997</v>
      </c>
      <c r="C79" s="160">
        <v>807.31</v>
      </c>
      <c r="D79" s="309">
        <f t="shared" si="29"/>
        <v>3.3946921520011734E-4</v>
      </c>
      <c r="E79" s="259">
        <f t="shared" si="30"/>
        <v>1.9823640295723892E-3</v>
      </c>
      <c r="F79" s="64">
        <f t="shared" si="26"/>
        <v>4.3531596048007435</v>
      </c>
      <c r="H79" s="24">
        <v>276.14700000000005</v>
      </c>
      <c r="I79" s="160">
        <v>1456.4319999999998</v>
      </c>
      <c r="J79" s="258">
        <f t="shared" si="31"/>
        <v>2.0977373133371446E-3</v>
      </c>
      <c r="K79" s="259">
        <f t="shared" si="32"/>
        <v>1.1190415707125999E-2</v>
      </c>
      <c r="L79" s="64">
        <f t="shared" si="27"/>
        <v>4.2741184948596205</v>
      </c>
      <c r="N79" s="47">
        <f t="shared" si="28"/>
        <v>18.310921026457137</v>
      </c>
      <c r="O79" s="163">
        <f t="shared" si="28"/>
        <v>18.040554433860599</v>
      </c>
      <c r="P79" s="64">
        <f t="shared" si="33"/>
        <v>-1.4765319134187193E-2</v>
      </c>
    </row>
    <row r="80" spans="1:16" ht="20.100000000000001" customHeight="1" x14ac:dyDescent="0.25">
      <c r="A80" s="44" t="s">
        <v>201</v>
      </c>
      <c r="B80" s="24">
        <v>857.67000000000019</v>
      </c>
      <c r="C80" s="160">
        <v>6055.1700000000019</v>
      </c>
      <c r="D80" s="309">
        <f t="shared" si="29"/>
        <v>1.9305918825057008E-3</v>
      </c>
      <c r="E80" s="259">
        <f t="shared" si="30"/>
        <v>1.4868577375414461E-2</v>
      </c>
      <c r="F80" s="64">
        <f t="shared" si="26"/>
        <v>6.0600230858022321</v>
      </c>
      <c r="H80" s="24">
        <v>183.76200000000003</v>
      </c>
      <c r="I80" s="160">
        <v>1363.0510000000004</v>
      </c>
      <c r="J80" s="258">
        <f t="shared" si="31"/>
        <v>1.3959391344952519E-3</v>
      </c>
      <c r="K80" s="259">
        <f t="shared" si="32"/>
        <v>1.0472927895029639E-2</v>
      </c>
      <c r="L80" s="64">
        <f t="shared" si="27"/>
        <v>6.4174802189788984</v>
      </c>
      <c r="N80" s="47">
        <f t="shared" si="28"/>
        <v>2.1425723180244152</v>
      </c>
      <c r="O80" s="163">
        <f t="shared" si="28"/>
        <v>2.2510532321966186</v>
      </c>
      <c r="P80" s="64">
        <f t="shared" si="33"/>
        <v>5.0631156418668541E-2</v>
      </c>
    </row>
    <row r="81" spans="1:16" ht="20.100000000000001" customHeight="1" x14ac:dyDescent="0.25">
      <c r="A81" s="44" t="s">
        <v>198</v>
      </c>
      <c r="B81" s="24">
        <v>3232.6400000000003</v>
      </c>
      <c r="C81" s="160">
        <v>4773.37</v>
      </c>
      <c r="D81" s="309">
        <f t="shared" si="29"/>
        <v>7.2765848672137626E-3</v>
      </c>
      <c r="E81" s="259">
        <f t="shared" si="30"/>
        <v>1.1721094731689136E-2</v>
      </c>
      <c r="F81" s="64">
        <f t="shared" si="26"/>
        <v>0.47661663531973847</v>
      </c>
      <c r="H81" s="24">
        <v>900.84699999999975</v>
      </c>
      <c r="I81" s="160">
        <v>1161.8709999999999</v>
      </c>
      <c r="J81" s="258">
        <f t="shared" si="31"/>
        <v>6.8432406128179036E-3</v>
      </c>
      <c r="K81" s="259">
        <f t="shared" si="32"/>
        <v>8.9271723554921831E-3</v>
      </c>
      <c r="L81" s="64">
        <f t="shared" si="27"/>
        <v>0.2897539759803831</v>
      </c>
      <c r="N81" s="47">
        <f t="shared" si="28"/>
        <v>2.7867223074638674</v>
      </c>
      <c r="O81" s="163">
        <f t="shared" si="28"/>
        <v>2.4340685930485169</v>
      </c>
      <c r="P81" s="64">
        <f t="shared" si="33"/>
        <v>-0.12654784923162749</v>
      </c>
    </row>
    <row r="82" spans="1:16" ht="20.100000000000001" customHeight="1" x14ac:dyDescent="0.25">
      <c r="A82" s="44" t="s">
        <v>200</v>
      </c>
      <c r="B82" s="24">
        <v>2015.67</v>
      </c>
      <c r="C82" s="160">
        <v>3509.25</v>
      </c>
      <c r="D82" s="309">
        <f t="shared" si="29"/>
        <v>4.5372184404377739E-3</v>
      </c>
      <c r="E82" s="259">
        <f t="shared" si="30"/>
        <v>8.6170256416703717E-3</v>
      </c>
      <c r="F82" s="64">
        <f t="shared" si="26"/>
        <v>0.74098438732530614</v>
      </c>
      <c r="H82" s="24">
        <v>602.4699999999998</v>
      </c>
      <c r="I82" s="160">
        <v>1048.271</v>
      </c>
      <c r="J82" s="258">
        <f t="shared" si="31"/>
        <v>4.5766341809479324E-3</v>
      </c>
      <c r="K82" s="259">
        <f t="shared" si="32"/>
        <v>8.0543329614597044E-3</v>
      </c>
      <c r="L82" s="64">
        <f t="shared" si="27"/>
        <v>0.73995551645725144</v>
      </c>
      <c r="N82" s="47">
        <f t="shared" si="28"/>
        <v>2.9889317199740022</v>
      </c>
      <c r="O82" s="163">
        <f t="shared" si="28"/>
        <v>2.9871653487212368</v>
      </c>
      <c r="P82" s="64">
        <f t="shared" si="33"/>
        <v>-5.9097076087797577E-4</v>
      </c>
    </row>
    <row r="83" spans="1:16" ht="20.100000000000001" customHeight="1" x14ac:dyDescent="0.25">
      <c r="A83" s="44" t="s">
        <v>205</v>
      </c>
      <c r="B83" s="24">
        <v>2502.86</v>
      </c>
      <c r="C83" s="160">
        <v>3603.3200000000006</v>
      </c>
      <c r="D83" s="309">
        <f t="shared" si="29"/>
        <v>5.6338699022330475E-3</v>
      </c>
      <c r="E83" s="259">
        <f t="shared" si="30"/>
        <v>8.8480161958092718E-3</v>
      </c>
      <c r="F83" s="64">
        <f t="shared" si="26"/>
        <v>0.43968100493035983</v>
      </c>
      <c r="H83" s="24">
        <v>694.77499999999986</v>
      </c>
      <c r="I83" s="160">
        <v>900.64599999999996</v>
      </c>
      <c r="J83" s="258">
        <f t="shared" si="31"/>
        <v>5.2778246436637512E-3</v>
      </c>
      <c r="K83" s="259">
        <f t="shared" si="32"/>
        <v>6.9200643387128296E-3</v>
      </c>
      <c r="L83" s="64">
        <f t="shared" si="27"/>
        <v>0.29631319491921865</v>
      </c>
      <c r="N83" s="47">
        <f t="shared" si="28"/>
        <v>2.7759243425521198</v>
      </c>
      <c r="O83" s="163">
        <f t="shared" si="28"/>
        <v>2.4994893598126167</v>
      </c>
      <c r="P83" s="64">
        <f t="shared" si="33"/>
        <v>-9.9583039242833016E-2</v>
      </c>
    </row>
    <row r="84" spans="1:16" ht="20.100000000000001" customHeight="1" x14ac:dyDescent="0.25">
      <c r="A84" s="44" t="s">
        <v>206</v>
      </c>
      <c r="B84" s="24">
        <v>1603.67</v>
      </c>
      <c r="C84" s="160">
        <v>2056.0800000000004</v>
      </c>
      <c r="D84" s="309">
        <f t="shared" si="29"/>
        <v>3.6098176270802484E-3</v>
      </c>
      <c r="E84" s="259">
        <f t="shared" si="30"/>
        <v>5.0487409222271483E-3</v>
      </c>
      <c r="F84" s="64">
        <f t="shared" si="26"/>
        <v>0.28210916210941173</v>
      </c>
      <c r="H84" s="24">
        <v>543.66200000000003</v>
      </c>
      <c r="I84" s="160">
        <v>754.23199999999974</v>
      </c>
      <c r="J84" s="258">
        <f t="shared" si="31"/>
        <v>4.1299020566708984E-3</v>
      </c>
      <c r="K84" s="259">
        <f t="shared" si="32"/>
        <v>5.7951003683090283E-3</v>
      </c>
      <c r="L84" s="64">
        <f t="shared" si="27"/>
        <v>0.38731785557938514</v>
      </c>
      <c r="N84" s="47">
        <f t="shared" si="28"/>
        <v>3.3901114319030725</v>
      </c>
      <c r="O84" s="163">
        <f t="shared" si="28"/>
        <v>3.6683008443251213</v>
      </c>
      <c r="P84" s="64">
        <f t="shared" si="33"/>
        <v>8.2059076230979341E-2</v>
      </c>
    </row>
    <row r="85" spans="1:16" ht="20.100000000000001" customHeight="1" x14ac:dyDescent="0.25">
      <c r="A85" s="44" t="s">
        <v>184</v>
      </c>
      <c r="B85" s="24">
        <v>2633.67</v>
      </c>
      <c r="C85" s="160">
        <v>1935.5400000000002</v>
      </c>
      <c r="D85" s="309">
        <f t="shared" si="29"/>
        <v>5.9283196604740613E-3</v>
      </c>
      <c r="E85" s="259">
        <f t="shared" si="30"/>
        <v>4.7527528134155934E-3</v>
      </c>
      <c r="F85" s="64">
        <f t="shared" si="26"/>
        <v>-0.26507876841062089</v>
      </c>
      <c r="H85" s="24">
        <v>884.077</v>
      </c>
      <c r="I85" s="160">
        <v>663.10300000000007</v>
      </c>
      <c r="J85" s="258">
        <f t="shared" si="31"/>
        <v>6.715848119889632E-3</v>
      </c>
      <c r="K85" s="259">
        <f t="shared" si="32"/>
        <v>5.0949156751859152E-3</v>
      </c>
      <c r="L85" s="64">
        <f t="shared" si="27"/>
        <v>-0.2499488166754705</v>
      </c>
      <c r="N85" s="47">
        <f t="shared" si="28"/>
        <v>3.3568252666431251</v>
      </c>
      <c r="O85" s="163">
        <f t="shared" si="28"/>
        <v>3.425932814615043</v>
      </c>
      <c r="P85" s="64">
        <f t="shared" si="33"/>
        <v>2.058717463153107E-2</v>
      </c>
    </row>
    <row r="86" spans="1:16" ht="20.100000000000001" customHeight="1" x14ac:dyDescent="0.25">
      <c r="A86" s="44" t="s">
        <v>199</v>
      </c>
      <c r="B86" s="24">
        <v>2557.1</v>
      </c>
      <c r="C86" s="160">
        <v>2521.8199999999993</v>
      </c>
      <c r="D86" s="309">
        <f t="shared" si="29"/>
        <v>5.7559626695061344E-3</v>
      </c>
      <c r="E86" s="259">
        <f t="shared" si="30"/>
        <v>6.1923737561237211E-3</v>
      </c>
      <c r="F86" s="64">
        <f t="shared" si="26"/>
        <v>-1.379687927730658E-2</v>
      </c>
      <c r="H86" s="24">
        <v>543.55000000000007</v>
      </c>
      <c r="I86" s="160">
        <v>576.74499999999989</v>
      </c>
      <c r="J86" s="258">
        <f t="shared" si="31"/>
        <v>4.1290512540943947E-3</v>
      </c>
      <c r="K86" s="259">
        <f t="shared" si="32"/>
        <v>4.4313886999230888E-3</v>
      </c>
      <c r="L86" s="64">
        <f t="shared" si="27"/>
        <v>6.1070738662496217E-2</v>
      </c>
      <c r="N86" s="47">
        <f t="shared" si="28"/>
        <v>2.1256501505611829</v>
      </c>
      <c r="O86" s="163">
        <f t="shared" si="28"/>
        <v>2.2870188990490998</v>
      </c>
      <c r="P86" s="64">
        <f t="shared" si="33"/>
        <v>7.5915008142480422E-2</v>
      </c>
    </row>
    <row r="87" spans="1:16" ht="20.100000000000001" customHeight="1" x14ac:dyDescent="0.25">
      <c r="A87" s="44" t="s">
        <v>203</v>
      </c>
      <c r="B87" s="24">
        <v>681.43000000000006</v>
      </c>
      <c r="C87" s="160">
        <v>626.4899999999999</v>
      </c>
      <c r="D87" s="309">
        <f t="shared" si="29"/>
        <v>1.5338804277820835E-3</v>
      </c>
      <c r="E87" s="259">
        <f t="shared" si="30"/>
        <v>1.538357311177622E-3</v>
      </c>
      <c r="F87" s="64">
        <f t="shared" si="26"/>
        <v>-8.0624568921239398E-2</v>
      </c>
      <c r="H87" s="24">
        <v>444.01799999999992</v>
      </c>
      <c r="I87" s="160">
        <v>560.19000000000005</v>
      </c>
      <c r="J87" s="258">
        <f t="shared" si="31"/>
        <v>3.3729612358393605E-3</v>
      </c>
      <c r="K87" s="259">
        <f t="shared" si="32"/>
        <v>4.3041892618226702E-3</v>
      </c>
      <c r="L87" s="64">
        <f t="shared" si="27"/>
        <v>0.26163804170101246</v>
      </c>
      <c r="N87" s="47">
        <f t="shared" si="28"/>
        <v>6.5159737610612956</v>
      </c>
      <c r="O87" s="163">
        <f t="shared" si="28"/>
        <v>8.9417229325288545</v>
      </c>
      <c r="P87" s="64">
        <f t="shared" si="33"/>
        <v>0.37227730810758558</v>
      </c>
    </row>
    <row r="88" spans="1:16" ht="20.100000000000001" customHeight="1" x14ac:dyDescent="0.25">
      <c r="A88" s="44" t="s">
        <v>204</v>
      </c>
      <c r="B88" s="24">
        <v>2102.4700000000007</v>
      </c>
      <c r="C88" s="160">
        <v>2570.4000000000019</v>
      </c>
      <c r="D88" s="309">
        <f t="shared" si="29"/>
        <v>4.7326028836402832E-3</v>
      </c>
      <c r="E88" s="259">
        <f t="shared" si="30"/>
        <v>6.3116628081070136E-3</v>
      </c>
      <c r="F88" s="64">
        <f t="shared" ref="F88:F94" si="34">(C88-B88)/B88</f>
        <v>0.22256203417884729</v>
      </c>
      <c r="H88" s="24">
        <v>366.64600000000007</v>
      </c>
      <c r="I88" s="160">
        <v>526.65800000000002</v>
      </c>
      <c r="J88" s="258">
        <f t="shared" si="31"/>
        <v>2.7852085845068413E-3</v>
      </c>
      <c r="K88" s="259">
        <f t="shared" si="32"/>
        <v>4.046547971675688E-3</v>
      </c>
      <c r="L88" s="64">
        <f t="shared" ref="L88:L95" si="35">(I88-H88)/H88</f>
        <v>0.4364209619087619</v>
      </c>
      <c r="N88" s="47">
        <f t="shared" si="28"/>
        <v>1.743882195703149</v>
      </c>
      <c r="O88" s="163">
        <f t="shared" si="28"/>
        <v>2.0489340180516633</v>
      </c>
      <c r="P88" s="64">
        <f t="shared" si="33"/>
        <v>0.17492685176793993</v>
      </c>
    </row>
    <row r="89" spans="1:16" ht="20.100000000000001" customHeight="1" x14ac:dyDescent="0.25">
      <c r="A89" s="44" t="s">
        <v>208</v>
      </c>
      <c r="B89" s="24">
        <v>3831.4600000000005</v>
      </c>
      <c r="C89" s="160">
        <v>2221.86</v>
      </c>
      <c r="D89" s="309">
        <f t="shared" si="29"/>
        <v>8.6245124280262715E-3</v>
      </c>
      <c r="E89" s="259">
        <f t="shared" si="30"/>
        <v>5.4558166537584194E-3</v>
      </c>
      <c r="F89" s="64">
        <f t="shared" si="34"/>
        <v>-0.42010095368345229</v>
      </c>
      <c r="H89" s="24">
        <v>785.03200000000004</v>
      </c>
      <c r="I89" s="160">
        <v>468.22900000000004</v>
      </c>
      <c r="J89" s="258">
        <f t="shared" si="31"/>
        <v>5.9634575735520758E-3</v>
      </c>
      <c r="K89" s="259">
        <f t="shared" si="32"/>
        <v>3.5976119421517109E-3</v>
      </c>
      <c r="L89" s="64">
        <f t="shared" si="35"/>
        <v>-0.40355425001783363</v>
      </c>
      <c r="N89" s="47">
        <f t="shared" si="28"/>
        <v>2.0489108590458986</v>
      </c>
      <c r="O89" s="163">
        <f t="shared" si="28"/>
        <v>2.1073740019623202</v>
      </c>
      <c r="P89" s="64">
        <f t="shared" si="33"/>
        <v>2.8533765955853062E-2</v>
      </c>
    </row>
    <row r="90" spans="1:16" ht="20.100000000000001" customHeight="1" x14ac:dyDescent="0.25">
      <c r="A90" s="44" t="s">
        <v>183</v>
      </c>
      <c r="B90" s="24">
        <v>1717.8999999999996</v>
      </c>
      <c r="C90" s="160">
        <v>1726.2799999999997</v>
      </c>
      <c r="D90" s="309">
        <f t="shared" si="29"/>
        <v>3.8669462555021654E-3</v>
      </c>
      <c r="E90" s="259">
        <f t="shared" si="30"/>
        <v>4.2389111703933112E-3</v>
      </c>
      <c r="F90" s="64">
        <f t="shared" si="34"/>
        <v>4.8780487804878691E-3</v>
      </c>
      <c r="H90" s="24">
        <v>457.17000000000013</v>
      </c>
      <c r="I90" s="160">
        <v>438.99</v>
      </c>
      <c r="J90" s="258">
        <f t="shared" si="31"/>
        <v>3.4728697669659365E-3</v>
      </c>
      <c r="K90" s="259">
        <f t="shared" si="32"/>
        <v>3.3729556829781571E-3</v>
      </c>
      <c r="L90" s="64">
        <f t="shared" si="35"/>
        <v>-3.9766388870661057E-2</v>
      </c>
      <c r="N90" s="47">
        <f t="shared" si="28"/>
        <v>2.6612142732405859</v>
      </c>
      <c r="O90" s="163">
        <f t="shared" si="28"/>
        <v>2.5429825984197234</v>
      </c>
      <c r="P90" s="64">
        <f t="shared" si="33"/>
        <v>-4.4427717080027032E-2</v>
      </c>
    </row>
    <row r="91" spans="1:16" ht="20.100000000000001" customHeight="1" x14ac:dyDescent="0.25">
      <c r="A91" s="44" t="s">
        <v>207</v>
      </c>
      <c r="B91" s="24">
        <v>1107.3000000000002</v>
      </c>
      <c r="C91" s="160">
        <v>1350.63</v>
      </c>
      <c r="D91" s="309">
        <f t="shared" si="29"/>
        <v>2.4925022345407468E-3</v>
      </c>
      <c r="E91" s="259">
        <f t="shared" si="30"/>
        <v>3.316495930016173E-3</v>
      </c>
      <c r="F91" s="64">
        <f t="shared" si="34"/>
        <v>0.2197507450555404</v>
      </c>
      <c r="H91" s="24">
        <v>345.41099999999994</v>
      </c>
      <c r="I91" s="160">
        <v>420.60700000000003</v>
      </c>
      <c r="J91" s="258">
        <f t="shared" si="31"/>
        <v>2.6238979352920587E-3</v>
      </c>
      <c r="K91" s="259">
        <f t="shared" si="32"/>
        <v>3.2317109067413695E-3</v>
      </c>
      <c r="L91" s="64">
        <f t="shared" si="35"/>
        <v>0.21770007324607524</v>
      </c>
      <c r="N91" s="47">
        <f t="shared" si="28"/>
        <v>3.1193985369818469</v>
      </c>
      <c r="O91" s="163">
        <f t="shared" si="28"/>
        <v>3.1141541354775177</v>
      </c>
      <c r="P91" s="64">
        <f t="shared" ref="P91:P93" si="36">(O91-N91)/N91</f>
        <v>-1.6812220183328448E-3</v>
      </c>
    </row>
    <row r="92" spans="1:16" ht="20.100000000000001" customHeight="1" x14ac:dyDescent="0.25">
      <c r="A92" s="44" t="s">
        <v>202</v>
      </c>
      <c r="B92" s="24">
        <v>152.88</v>
      </c>
      <c r="C92" s="160">
        <v>615.15000000000009</v>
      </c>
      <c r="D92" s="309">
        <f t="shared" si="29"/>
        <v>3.4412872899538453E-4</v>
      </c>
      <c r="E92" s="259">
        <f t="shared" si="30"/>
        <v>1.5105117399653856E-3</v>
      </c>
      <c r="F92" s="64">
        <f t="shared" si="34"/>
        <v>3.0237441130298279</v>
      </c>
      <c r="H92" s="24">
        <v>54.552000000000007</v>
      </c>
      <c r="I92" s="160">
        <v>296.69499999999988</v>
      </c>
      <c r="J92" s="258">
        <f t="shared" si="31"/>
        <v>4.1440162636989682E-4</v>
      </c>
      <c r="K92" s="259">
        <f t="shared" si="32"/>
        <v>2.279639824053404E-3</v>
      </c>
      <c r="L92" s="64">
        <f t="shared" si="35"/>
        <v>4.4387556826514123</v>
      </c>
      <c r="N92" s="47">
        <f t="shared" si="28"/>
        <v>3.5682888540031406</v>
      </c>
      <c r="O92" s="163">
        <f t="shared" si="28"/>
        <v>4.8231325692920404</v>
      </c>
      <c r="P92" s="64">
        <f t="shared" si="36"/>
        <v>0.35166539667357194</v>
      </c>
    </row>
    <row r="93" spans="1:16" ht="20.100000000000001" customHeight="1" x14ac:dyDescent="0.25">
      <c r="A93" s="44" t="s">
        <v>219</v>
      </c>
      <c r="B93" s="24">
        <v>800.39</v>
      </c>
      <c r="C93" s="160">
        <v>944.5</v>
      </c>
      <c r="D93" s="309">
        <f t="shared" si="29"/>
        <v>1.801656157774829E-3</v>
      </c>
      <c r="E93" s="259">
        <f t="shared" si="30"/>
        <v>2.3192365088146086E-3</v>
      </c>
      <c r="F93" s="64">
        <f t="shared" si="34"/>
        <v>0.18004972575869266</v>
      </c>
      <c r="H93" s="24">
        <v>227.15599999999998</v>
      </c>
      <c r="I93" s="160">
        <v>261.29300000000001</v>
      </c>
      <c r="J93" s="258">
        <f t="shared" si="31"/>
        <v>1.7255795541809696E-3</v>
      </c>
      <c r="K93" s="259">
        <f t="shared" si="32"/>
        <v>2.0076304910645153E-3</v>
      </c>
      <c r="L93" s="64">
        <f t="shared" si="35"/>
        <v>0.15027998379967966</v>
      </c>
      <c r="N93" s="47">
        <f t="shared" si="28"/>
        <v>2.8380664426092279</v>
      </c>
      <c r="O93" s="163">
        <f t="shared" si="28"/>
        <v>2.7664690312334566</v>
      </c>
      <c r="P93" s="64">
        <f t="shared" si="36"/>
        <v>-2.5227531780386007E-2</v>
      </c>
    </row>
    <row r="94" spans="1:16" ht="20.100000000000001" customHeight="1" x14ac:dyDescent="0.25">
      <c r="A94" s="44" t="s">
        <v>212</v>
      </c>
      <c r="B94" s="24">
        <v>779.65999999999974</v>
      </c>
      <c r="C94" s="160">
        <v>641.3499999999998</v>
      </c>
      <c r="D94" s="309">
        <f t="shared" si="29"/>
        <v>1.7549934906367179E-3</v>
      </c>
      <c r="E94" s="259">
        <f t="shared" si="30"/>
        <v>1.5748463048472724E-3</v>
      </c>
      <c r="F94" s="64">
        <f t="shared" si="34"/>
        <v>-0.17739784008413922</v>
      </c>
      <c r="H94" s="24">
        <v>277.84599999999995</v>
      </c>
      <c r="I94" s="160">
        <v>241.93300000000005</v>
      </c>
      <c r="J94" s="258">
        <f t="shared" si="31"/>
        <v>2.1106436845646412E-3</v>
      </c>
      <c r="K94" s="259">
        <f t="shared" si="32"/>
        <v>1.8588789887012337E-3</v>
      </c>
      <c r="L94" s="64">
        <f t="shared" si="35"/>
        <v>-0.12925505495850184</v>
      </c>
      <c r="N94" s="47">
        <f t="shared" ref="N94" si="37">(H94/B94)*10</f>
        <v>3.5636816048020936</v>
      </c>
      <c r="O94" s="163">
        <f t="shared" ref="O94" si="38">(I94/C94)*10</f>
        <v>3.77224604350199</v>
      </c>
      <c r="P94" s="64">
        <f t="shared" ref="P94" si="39">(O94-N94)/N94</f>
        <v>5.8524992361510042E-2</v>
      </c>
    </row>
    <row r="95" spans="1:16" ht="20.100000000000001" customHeight="1" thickBot="1" x14ac:dyDescent="0.3">
      <c r="A95" s="13" t="s">
        <v>17</v>
      </c>
      <c r="B95" s="24">
        <f>B96-SUM(B68:B94)</f>
        <v>9356.4500000000698</v>
      </c>
      <c r="C95" s="160">
        <f>C96-SUM(C68:C94)</f>
        <v>9684.7299999999814</v>
      </c>
      <c r="D95" s="309">
        <f t="shared" si="29"/>
        <v>2.1061114903250196E-2</v>
      </c>
      <c r="E95" s="259">
        <f t="shared" si="30"/>
        <v>2.3781026356815314E-2</v>
      </c>
      <c r="F95" s="64">
        <f>(C95-B95)/B95</f>
        <v>3.5085956746405855E-2</v>
      </c>
      <c r="H95" s="24">
        <f>H96-SUM(H68:H94)</f>
        <v>2880.0229999999428</v>
      </c>
      <c r="I95" s="160">
        <f>I96-SUM(I68:I94)</f>
        <v>2797.7999999998865</v>
      </c>
      <c r="J95" s="258">
        <f t="shared" si="31"/>
        <v>2.1877955257051721E-2</v>
      </c>
      <c r="K95" s="259">
        <f t="shared" si="32"/>
        <v>2.1496743456196964E-2</v>
      </c>
      <c r="L95" s="64">
        <f t="shared" si="35"/>
        <v>-2.8549424778919467E-2</v>
      </c>
      <c r="N95" s="47">
        <f t="shared" si="28"/>
        <v>3.078115097071989</v>
      </c>
      <c r="O95" s="163">
        <f t="shared" si="28"/>
        <v>2.8888776455305329</v>
      </c>
      <c r="P95" s="64">
        <f>(O95-N95)/N95</f>
        <v>-6.147835463380346E-2</v>
      </c>
    </row>
    <row r="96" spans="1:16" ht="26.25" customHeight="1" thickBot="1" x14ac:dyDescent="0.3">
      <c r="A96" s="17" t="s">
        <v>18</v>
      </c>
      <c r="B96" s="22">
        <v>444252.35999999993</v>
      </c>
      <c r="C96" s="165">
        <v>407246.09</v>
      </c>
      <c r="D96" s="305">
        <f>SUM(D68:D95)</f>
        <v>1</v>
      </c>
      <c r="E96" s="306">
        <f>SUM(E68:E95)</f>
        <v>0.99999999999999978</v>
      </c>
      <c r="F96" s="69">
        <f>(C96-B96)/B96</f>
        <v>-8.3300108974097314E-2</v>
      </c>
      <c r="G96" s="2"/>
      <c r="H96" s="22">
        <v>131640.40999999995</v>
      </c>
      <c r="I96" s="165">
        <v>130149.94599999992</v>
      </c>
      <c r="J96" s="317">
        <f t="shared" si="31"/>
        <v>1</v>
      </c>
      <c r="K96" s="306">
        <f t="shared" si="32"/>
        <v>1</v>
      </c>
      <c r="L96" s="69">
        <f>(I96-H96)/H96</f>
        <v>-1.1322237601660633E-2</v>
      </c>
      <c r="M96" s="2"/>
      <c r="N96" s="43">
        <f t="shared" si="28"/>
        <v>2.9631898860368455</v>
      </c>
      <c r="O96" s="170">
        <f t="shared" si="28"/>
        <v>3.1958550172943321</v>
      </c>
      <c r="P96" s="69">
        <f>(O96-N96)/N96</f>
        <v>7.851846834178669E-2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style="12" customWidth="1"/>
    <col min="17" max="18" width="9.140625" style="40"/>
    <col min="19" max="19" width="10.85546875" customWidth="1"/>
  </cols>
  <sheetData>
    <row r="1" spans="1:19" ht="15.75" x14ac:dyDescent="0.25">
      <c r="A1" s="35" t="s">
        <v>142</v>
      </c>
      <c r="B1" s="5"/>
    </row>
    <row r="3" spans="1:19" ht="15.75" thickBot="1" x14ac:dyDescent="0.3"/>
    <row r="4" spans="1:19" x14ac:dyDescent="0.25">
      <c r="A4" s="437" t="s">
        <v>16</v>
      </c>
      <c r="B4" s="451"/>
      <c r="C4" s="451"/>
      <c r="D4" s="451"/>
      <c r="E4" s="454" t="s">
        <v>1</v>
      </c>
      <c r="F4" s="455"/>
      <c r="G4" s="450" t="s">
        <v>104</v>
      </c>
      <c r="H4" s="450"/>
      <c r="I4" s="148" t="s">
        <v>0</v>
      </c>
      <c r="K4" s="456" t="s">
        <v>19</v>
      </c>
      <c r="L4" s="450"/>
      <c r="M4" s="448" t="s">
        <v>104</v>
      </c>
      <c r="N4" s="449"/>
      <c r="O4" s="148" t="s">
        <v>0</v>
      </c>
      <c r="P4"/>
      <c r="Q4" s="462" t="s">
        <v>22</v>
      </c>
      <c r="R4" s="450"/>
      <c r="S4" s="148" t="s">
        <v>0</v>
      </c>
    </row>
    <row r="5" spans="1:19" x14ac:dyDescent="0.25">
      <c r="A5" s="452"/>
      <c r="B5" s="453"/>
      <c r="C5" s="453"/>
      <c r="D5" s="453"/>
      <c r="E5" s="457" t="s">
        <v>159</v>
      </c>
      <c r="F5" s="458"/>
      <c r="G5" s="459" t="str">
        <f>E5</f>
        <v>jan-jun</v>
      </c>
      <c r="H5" s="459"/>
      <c r="I5" s="149" t="s">
        <v>138</v>
      </c>
      <c r="K5" s="460" t="str">
        <f>E5</f>
        <v>jan-jun</v>
      </c>
      <c r="L5" s="459"/>
      <c r="M5" s="461" t="str">
        <f>E5</f>
        <v>jan-jun</v>
      </c>
      <c r="N5" s="447"/>
      <c r="O5" s="149" t="str">
        <f>I5</f>
        <v>2022/2021</v>
      </c>
      <c r="P5"/>
      <c r="Q5" s="460" t="str">
        <f>E5</f>
        <v>jan-jun</v>
      </c>
      <c r="R5" s="458"/>
      <c r="S5" s="149" t="str">
        <f>O5</f>
        <v>2022/2021</v>
      </c>
    </row>
    <row r="6" spans="1:19" ht="19.5" customHeight="1" thickBot="1" x14ac:dyDescent="0.3">
      <c r="A6" s="438"/>
      <c r="B6" s="464"/>
      <c r="C6" s="464"/>
      <c r="D6" s="464"/>
      <c r="E6" s="117">
        <v>2021</v>
      </c>
      <c r="F6" s="164">
        <v>2022</v>
      </c>
      <c r="G6" s="201">
        <f>E6</f>
        <v>2021</v>
      </c>
      <c r="H6" s="157">
        <f>F6</f>
        <v>2022</v>
      </c>
      <c r="I6" s="149" t="s">
        <v>1</v>
      </c>
      <c r="K6" s="200">
        <f>E6</f>
        <v>2021</v>
      </c>
      <c r="L6" s="158">
        <f>F6</f>
        <v>2022</v>
      </c>
      <c r="M6" s="156">
        <f>G6</f>
        <v>2021</v>
      </c>
      <c r="N6" s="157">
        <f>H6</f>
        <v>2022</v>
      </c>
      <c r="O6" s="322">
        <v>1000</v>
      </c>
      <c r="P6"/>
      <c r="Q6" s="200">
        <f>E6</f>
        <v>2021</v>
      </c>
      <c r="R6" s="158">
        <f>F6</f>
        <v>2022</v>
      </c>
      <c r="S6" s="149"/>
    </row>
    <row r="7" spans="1:19" ht="24" customHeight="1" thickBot="1" x14ac:dyDescent="0.3">
      <c r="A7" s="17" t="s">
        <v>20</v>
      </c>
      <c r="B7" s="18"/>
      <c r="C7" s="18"/>
      <c r="D7" s="18"/>
      <c r="E7" s="22">
        <v>171071.45999999996</v>
      </c>
      <c r="F7" s="165">
        <v>163290.61999999988</v>
      </c>
      <c r="G7" s="305">
        <f>E7/E15</f>
        <v>0.44594981599350553</v>
      </c>
      <c r="H7" s="306">
        <f>F7/F15</f>
        <v>0.44964663812279126</v>
      </c>
      <c r="I7" s="190">
        <f t="shared" ref="I7:I18" si="0">(F7-E7)/E7</f>
        <v>-4.5482981205632343E-2</v>
      </c>
      <c r="J7" s="11"/>
      <c r="K7" s="22">
        <v>43691.385000000009</v>
      </c>
      <c r="L7" s="165">
        <v>43785.932999999997</v>
      </c>
      <c r="M7" s="305">
        <f>K7/K15</f>
        <v>0.37151471108253381</v>
      </c>
      <c r="N7" s="306">
        <f>L7/L15</f>
        <v>0.36710977301604764</v>
      </c>
      <c r="O7" s="190">
        <f t="shared" ref="O7:O18" si="1">(L7-K7)/K7</f>
        <v>2.1639964034096868E-3</v>
      </c>
      <c r="P7" s="51"/>
      <c r="Q7" s="219">
        <f t="shared" ref="Q7:Q18" si="2">(K7/E7)*10</f>
        <v>2.5539844577231068</v>
      </c>
      <c r="R7" s="220">
        <f t="shared" ref="R7:R18" si="3">(L7/F7)*10</f>
        <v>2.681472640620755</v>
      </c>
      <c r="S7" s="67">
        <f>(R7-Q7)/Q7</f>
        <v>4.9917368334850679E-2</v>
      </c>
    </row>
    <row r="8" spans="1:19" s="8" customFormat="1" ht="24" customHeight="1" x14ac:dyDescent="0.25">
      <c r="A8" s="57"/>
      <c r="B8" s="205" t="s">
        <v>33</v>
      </c>
      <c r="C8" s="205"/>
      <c r="D8" s="206"/>
      <c r="E8" s="208">
        <v>162900.38999999996</v>
      </c>
      <c r="F8" s="209">
        <v>148282.74999999988</v>
      </c>
      <c r="G8" s="307">
        <f>E8/E7</f>
        <v>0.95223592526772138</v>
      </c>
      <c r="H8" s="308">
        <f>F8/F7</f>
        <v>0.90809104650346717</v>
      </c>
      <c r="I8" s="245">
        <f t="shared" si="0"/>
        <v>-8.9733609600321257E-2</v>
      </c>
      <c r="J8" s="4"/>
      <c r="K8" s="208">
        <v>42817.140000000014</v>
      </c>
      <c r="L8" s="209">
        <v>41721.530999999995</v>
      </c>
      <c r="M8" s="312">
        <f>K8/K7</f>
        <v>0.97999044891801912</v>
      </c>
      <c r="N8" s="308">
        <f>L8/L7</f>
        <v>0.95285239211415218</v>
      </c>
      <c r="O8" s="246">
        <f t="shared" si="1"/>
        <v>-2.5588093926871766E-2</v>
      </c>
      <c r="P8" s="56"/>
      <c r="Q8" s="221">
        <f t="shared" si="2"/>
        <v>2.6284246464971646</v>
      </c>
      <c r="R8" s="222">
        <f t="shared" si="3"/>
        <v>2.8136469683762968</v>
      </c>
      <c r="S8" s="210">
        <f t="shared" ref="S8:S18" si="4">(R8-Q8)/Q8</f>
        <v>7.0468948815395324E-2</v>
      </c>
    </row>
    <row r="9" spans="1:19" ht="24" customHeight="1" x14ac:dyDescent="0.25">
      <c r="A9" s="13"/>
      <c r="B9" s="1" t="s">
        <v>37</v>
      </c>
      <c r="D9" s="1"/>
      <c r="E9" s="24">
        <v>8164.4000000000033</v>
      </c>
      <c r="F9" s="160">
        <v>15004.769999999997</v>
      </c>
      <c r="G9" s="309">
        <f>E9/E7</f>
        <v>4.7725085177854946E-2</v>
      </c>
      <c r="H9" s="259">
        <f>F9/F7</f>
        <v>9.1889968940040812E-2</v>
      </c>
      <c r="I9" s="210">
        <f t="shared" si="0"/>
        <v>0.83782886678751545</v>
      </c>
      <c r="J9" s="1"/>
      <c r="K9" s="24">
        <v>868.91800000000012</v>
      </c>
      <c r="L9" s="160">
        <v>2058.3660000000004</v>
      </c>
      <c r="M9" s="309">
        <f>K9/K7</f>
        <v>1.9887627732561006E-2</v>
      </c>
      <c r="N9" s="259">
        <f>L9/L7</f>
        <v>4.700975539335888E-2</v>
      </c>
      <c r="O9" s="210">
        <f t="shared" si="1"/>
        <v>1.3688840604061605</v>
      </c>
      <c r="P9" s="7"/>
      <c r="Q9" s="221">
        <f t="shared" si="2"/>
        <v>1.0642766155504382</v>
      </c>
      <c r="R9" s="222">
        <f t="shared" si="3"/>
        <v>1.371807765130689</v>
      </c>
      <c r="S9" s="210">
        <f t="shared" si="4"/>
        <v>0.28895791290236833</v>
      </c>
    </row>
    <row r="10" spans="1:19" ht="24" customHeight="1" thickBot="1" x14ac:dyDescent="0.3">
      <c r="A10" s="13"/>
      <c r="B10" s="1" t="s">
        <v>36</v>
      </c>
      <c r="D10" s="1"/>
      <c r="E10" s="24">
        <v>6.67</v>
      </c>
      <c r="F10" s="160">
        <v>3.1</v>
      </c>
      <c r="G10" s="309">
        <f>E10/E7</f>
        <v>3.8989554423630929E-5</v>
      </c>
      <c r="H10" s="259">
        <f>F10/F7</f>
        <v>1.8984556491977326E-5</v>
      </c>
      <c r="I10" s="218">
        <f t="shared" si="0"/>
        <v>-0.5352323838080959</v>
      </c>
      <c r="J10" s="1"/>
      <c r="K10" s="24">
        <v>5.327</v>
      </c>
      <c r="L10" s="160">
        <v>6.0360000000000005</v>
      </c>
      <c r="M10" s="309">
        <f>K10/K7</f>
        <v>1.2192334942002866E-4</v>
      </c>
      <c r="N10" s="259">
        <f>L10/L7</f>
        <v>1.3785249248885484E-4</v>
      </c>
      <c r="O10" s="248">
        <f t="shared" si="1"/>
        <v>0.13309555096677314</v>
      </c>
      <c r="P10" s="7"/>
      <c r="Q10" s="221">
        <f t="shared" si="2"/>
        <v>7.986506746626687</v>
      </c>
      <c r="R10" s="222">
        <f t="shared" si="3"/>
        <v>19.470967741935485</v>
      </c>
      <c r="S10" s="210">
        <f t="shared" si="4"/>
        <v>1.4379830080478633</v>
      </c>
    </row>
    <row r="11" spans="1:19" ht="24" customHeight="1" thickBot="1" x14ac:dyDescent="0.3">
      <c r="A11" s="17" t="s">
        <v>21</v>
      </c>
      <c r="B11" s="18"/>
      <c r="C11" s="18"/>
      <c r="D11" s="18"/>
      <c r="E11" s="22">
        <v>212539.99999999994</v>
      </c>
      <c r="F11" s="165">
        <v>199862.58999999985</v>
      </c>
      <c r="G11" s="305">
        <f>E11/E15</f>
        <v>0.55405018400649453</v>
      </c>
      <c r="H11" s="306">
        <f>F11/F15</f>
        <v>0.55035336187720885</v>
      </c>
      <c r="I11" s="190">
        <f t="shared" si="0"/>
        <v>-5.9647172296979835E-2</v>
      </c>
      <c r="J11" s="11"/>
      <c r="K11" s="22">
        <v>73911.992999999988</v>
      </c>
      <c r="L11" s="165">
        <v>75486.110999999873</v>
      </c>
      <c r="M11" s="305">
        <f>K11/K15</f>
        <v>0.62848528891746624</v>
      </c>
      <c r="N11" s="306">
        <f>L11/L15</f>
        <v>0.63289022698395236</v>
      </c>
      <c r="O11" s="190">
        <f t="shared" si="1"/>
        <v>2.1297193271461182E-2</v>
      </c>
      <c r="P11" s="7"/>
      <c r="Q11" s="223">
        <f t="shared" si="2"/>
        <v>3.4775568363602147</v>
      </c>
      <c r="R11" s="224">
        <f t="shared" si="3"/>
        <v>3.7769004694675439</v>
      </c>
      <c r="S11" s="69">
        <f t="shared" si="4"/>
        <v>8.6078717672559216E-2</v>
      </c>
    </row>
    <row r="12" spans="1:19" s="8" customFormat="1" ht="24" customHeight="1" x14ac:dyDescent="0.25">
      <c r="A12" s="57"/>
      <c r="B12" s="4" t="s">
        <v>33</v>
      </c>
      <c r="C12" s="4"/>
      <c r="D12" s="4"/>
      <c r="E12" s="36">
        <v>207544.81999999995</v>
      </c>
      <c r="F12" s="161">
        <v>195255.95999999985</v>
      </c>
      <c r="G12" s="309">
        <f>E12/E11</f>
        <v>0.97649769455161384</v>
      </c>
      <c r="H12" s="259">
        <f>F12/F11</f>
        <v>0.97695101419430219</v>
      </c>
      <c r="I12" s="245">
        <f t="shared" si="0"/>
        <v>-5.9210632190194415E-2</v>
      </c>
      <c r="J12" s="4"/>
      <c r="K12" s="36">
        <v>72822.927999999985</v>
      </c>
      <c r="L12" s="161">
        <v>74440.472999999882</v>
      </c>
      <c r="M12" s="309">
        <f>K12/K11</f>
        <v>0.9852653817628757</v>
      </c>
      <c r="N12" s="259">
        <f>L12/L11</f>
        <v>0.9861479418379363</v>
      </c>
      <c r="O12" s="245">
        <f t="shared" si="1"/>
        <v>2.2212029156530162E-2</v>
      </c>
      <c r="P12" s="56"/>
      <c r="Q12" s="221">
        <f t="shared" si="2"/>
        <v>3.508780802141918</v>
      </c>
      <c r="R12" s="222">
        <f t="shared" si="3"/>
        <v>3.8124558656237655</v>
      </c>
      <c r="S12" s="210">
        <f t="shared" si="4"/>
        <v>8.6547174248237602E-2</v>
      </c>
    </row>
    <row r="13" spans="1:19" ht="24" customHeight="1" x14ac:dyDescent="0.25">
      <c r="A13" s="13"/>
      <c r="B13" s="4" t="s">
        <v>37</v>
      </c>
      <c r="D13" s="4"/>
      <c r="E13" s="189">
        <v>4987</v>
      </c>
      <c r="F13" s="187">
        <v>4590.97</v>
      </c>
      <c r="G13" s="309">
        <f>E13/E11</f>
        <v>2.3463818575327002E-2</v>
      </c>
      <c r="H13" s="259">
        <f>F13/F11</f>
        <v>2.2970631972696859E-2</v>
      </c>
      <c r="I13" s="210">
        <f t="shared" si="0"/>
        <v>-7.9412472428313563E-2</v>
      </c>
      <c r="J13" s="211"/>
      <c r="K13" s="189">
        <v>1086.7109999999996</v>
      </c>
      <c r="L13" s="187">
        <v>1034.4390000000001</v>
      </c>
      <c r="M13" s="309">
        <f>K13/K11</f>
        <v>1.4702769549185337E-2</v>
      </c>
      <c r="N13" s="259">
        <f>L13/L11</f>
        <v>1.3703699744182103E-2</v>
      </c>
      <c r="O13" s="210">
        <f t="shared" si="1"/>
        <v>-4.8101105077614476E-2</v>
      </c>
      <c r="P13" s="212"/>
      <c r="Q13" s="221">
        <f t="shared" si="2"/>
        <v>2.179087627832363</v>
      </c>
      <c r="R13" s="222">
        <f t="shared" si="3"/>
        <v>2.2532035713585583</v>
      </c>
      <c r="S13" s="210">
        <f t="shared" si="4"/>
        <v>3.4012374068647162E-2</v>
      </c>
    </row>
    <row r="14" spans="1:19" ht="24" customHeight="1" thickBot="1" x14ac:dyDescent="0.3">
      <c r="A14" s="13"/>
      <c r="B14" s="1" t="s">
        <v>36</v>
      </c>
      <c r="D14" s="1"/>
      <c r="E14" s="189">
        <v>8.18</v>
      </c>
      <c r="F14" s="187">
        <v>15.659999999999998</v>
      </c>
      <c r="G14" s="309">
        <f>E14/E11</f>
        <v>3.8486873059188865E-5</v>
      </c>
      <c r="H14" s="259">
        <f>F14/F11</f>
        <v>7.835383300096336E-5</v>
      </c>
      <c r="I14" s="218">
        <f t="shared" si="0"/>
        <v>0.91442542787286052</v>
      </c>
      <c r="J14" s="211"/>
      <c r="K14" s="189">
        <v>2.3539999999999996</v>
      </c>
      <c r="L14" s="187">
        <v>11.199000000000002</v>
      </c>
      <c r="M14" s="309">
        <f>K14/K11</f>
        <v>3.1848687938911346E-5</v>
      </c>
      <c r="N14" s="259">
        <f>L14/L11</f>
        <v>1.483584178816686E-4</v>
      </c>
      <c r="O14" s="248">
        <f t="shared" si="1"/>
        <v>3.7574341546304177</v>
      </c>
      <c r="P14" s="212"/>
      <c r="Q14" s="221">
        <f t="shared" si="2"/>
        <v>2.8777506112469435</v>
      </c>
      <c r="R14" s="222">
        <f t="shared" si="3"/>
        <v>7.1513409961685834</v>
      </c>
      <c r="S14" s="210">
        <f t="shared" si="4"/>
        <v>1.4850454268759141</v>
      </c>
    </row>
    <row r="15" spans="1:19" ht="24" customHeight="1" thickBot="1" x14ac:dyDescent="0.3">
      <c r="A15" s="17" t="s">
        <v>12</v>
      </c>
      <c r="B15" s="18"/>
      <c r="C15" s="18"/>
      <c r="D15" s="18"/>
      <c r="E15" s="22">
        <v>383611.4599999999</v>
      </c>
      <c r="F15" s="165">
        <v>363153.20999999967</v>
      </c>
      <c r="G15" s="305">
        <f>G7+G11</f>
        <v>1</v>
      </c>
      <c r="H15" s="306">
        <f>H7+H11</f>
        <v>1</v>
      </c>
      <c r="I15" s="190">
        <f t="shared" si="0"/>
        <v>-5.3330653886096722E-2</v>
      </c>
      <c r="J15" s="11"/>
      <c r="K15" s="22">
        <v>117603.378</v>
      </c>
      <c r="L15" s="165">
        <v>119272.04399999986</v>
      </c>
      <c r="M15" s="305">
        <f>M7+M11</f>
        <v>1</v>
      </c>
      <c r="N15" s="306">
        <f>N7+N11</f>
        <v>1</v>
      </c>
      <c r="O15" s="190">
        <f t="shared" si="1"/>
        <v>1.418892916494173E-2</v>
      </c>
      <c r="P15" s="7"/>
      <c r="Q15" s="223">
        <f t="shared" si="2"/>
        <v>3.0656899040503123</v>
      </c>
      <c r="R15" s="224">
        <f t="shared" si="3"/>
        <v>3.2843450289204372</v>
      </c>
      <c r="S15" s="69">
        <f t="shared" si="4"/>
        <v>7.1323301349312376E-2</v>
      </c>
    </row>
    <row r="16" spans="1:19" s="52" customFormat="1" ht="24" customHeight="1" x14ac:dyDescent="0.25">
      <c r="A16" s="207"/>
      <c r="B16" s="205" t="s">
        <v>33</v>
      </c>
      <c r="C16" s="205"/>
      <c r="D16" s="206"/>
      <c r="E16" s="208">
        <f>E8+E12</f>
        <v>370445.2099999999</v>
      </c>
      <c r="F16" s="209">
        <f t="shared" ref="F16:F17" si="5">F8+F12</f>
        <v>343538.70999999973</v>
      </c>
      <c r="G16" s="307">
        <f>E16/E15</f>
        <v>0.96567816300378517</v>
      </c>
      <c r="H16" s="308">
        <f>F16/F15</f>
        <v>0.94598836122087437</v>
      </c>
      <c r="I16" s="246">
        <f t="shared" si="0"/>
        <v>-7.2632873293192748E-2</v>
      </c>
      <c r="J16" s="4"/>
      <c r="K16" s="208">
        <f t="shared" ref="K16:L18" si="6">K8+K12</f>
        <v>115640.068</v>
      </c>
      <c r="L16" s="209">
        <f t="shared" si="6"/>
        <v>116162.00399999987</v>
      </c>
      <c r="M16" s="312">
        <f>K16/K15</f>
        <v>0.98330566661103902</v>
      </c>
      <c r="N16" s="308">
        <f>L16/L15</f>
        <v>0.97392482013639348</v>
      </c>
      <c r="O16" s="246">
        <f t="shared" si="1"/>
        <v>4.5134528976571563E-3</v>
      </c>
      <c r="P16" s="56"/>
      <c r="Q16" s="221">
        <f t="shared" si="2"/>
        <v>3.1216510533366062</v>
      </c>
      <c r="R16" s="222">
        <f t="shared" si="3"/>
        <v>3.3813366767314217</v>
      </c>
      <c r="S16" s="210">
        <f t="shared" si="4"/>
        <v>8.3188549571307169E-2</v>
      </c>
    </row>
    <row r="17" spans="1:19" ht="24" customHeight="1" x14ac:dyDescent="0.25">
      <c r="A17" s="13"/>
      <c r="B17" s="4" t="s">
        <v>37</v>
      </c>
      <c r="C17" s="4"/>
      <c r="D17" s="213"/>
      <c r="E17" s="189">
        <f>E9+E13</f>
        <v>13151.400000000003</v>
      </c>
      <c r="F17" s="187">
        <f t="shared" si="5"/>
        <v>19595.739999999998</v>
      </c>
      <c r="G17" s="310">
        <f>E17/E15</f>
        <v>3.428312595249372E-2</v>
      </c>
      <c r="H17" s="259">
        <f>F17/F15</f>
        <v>5.3959980141714887E-2</v>
      </c>
      <c r="I17" s="210">
        <f t="shared" si="0"/>
        <v>0.49001170977994685</v>
      </c>
      <c r="J17" s="211"/>
      <c r="K17" s="189">
        <f t="shared" si="6"/>
        <v>1955.6289999999997</v>
      </c>
      <c r="L17" s="187">
        <f t="shared" si="6"/>
        <v>3092.8050000000003</v>
      </c>
      <c r="M17" s="309">
        <f>K17/K15</f>
        <v>1.662902063918606E-2</v>
      </c>
      <c r="N17" s="259">
        <f>L17/L15</f>
        <v>2.593067827361124E-2</v>
      </c>
      <c r="O17" s="210">
        <f t="shared" si="1"/>
        <v>0.58148861568324095</v>
      </c>
      <c r="P17" s="212"/>
      <c r="Q17" s="221">
        <f t="shared" si="2"/>
        <v>1.4870120291375817</v>
      </c>
      <c r="R17" s="222">
        <f t="shared" si="3"/>
        <v>1.5783047744050496</v>
      </c>
      <c r="S17" s="210">
        <f t="shared" si="4"/>
        <v>6.1393414093909311E-2</v>
      </c>
    </row>
    <row r="18" spans="1:19" ht="24" customHeight="1" thickBot="1" x14ac:dyDescent="0.3">
      <c r="A18" s="14"/>
      <c r="B18" s="214" t="s">
        <v>36</v>
      </c>
      <c r="C18" s="214"/>
      <c r="D18" s="215"/>
      <c r="E18" s="216">
        <f>E10+E14</f>
        <v>14.85</v>
      </c>
      <c r="F18" s="217">
        <f>F10+F14</f>
        <v>18.759999999999998</v>
      </c>
      <c r="G18" s="311">
        <f>E18/E15</f>
        <v>3.8711043721165166E-5</v>
      </c>
      <c r="H18" s="265">
        <f>F18/F15</f>
        <v>5.1658637410915396E-5</v>
      </c>
      <c r="I18" s="247">
        <f t="shared" si="0"/>
        <v>0.2632996632996632</v>
      </c>
      <c r="J18" s="211"/>
      <c r="K18" s="216">
        <f t="shared" si="6"/>
        <v>7.6809999999999992</v>
      </c>
      <c r="L18" s="217">
        <f t="shared" si="6"/>
        <v>17.235000000000003</v>
      </c>
      <c r="M18" s="311">
        <f>K18/K15</f>
        <v>6.5312749774925672E-5</v>
      </c>
      <c r="N18" s="265">
        <f>L18/L15</f>
        <v>1.4450158999538922E-4</v>
      </c>
      <c r="O18" s="247">
        <f t="shared" si="1"/>
        <v>1.2438484572321318</v>
      </c>
      <c r="P18" s="212"/>
      <c r="Q18" s="225">
        <f t="shared" si="2"/>
        <v>5.1723905723905714</v>
      </c>
      <c r="R18" s="226">
        <f t="shared" si="3"/>
        <v>9.1871002132196189</v>
      </c>
      <c r="S18" s="218">
        <f t="shared" si="4"/>
        <v>0.77618068176424115</v>
      </c>
    </row>
    <row r="19" spans="1:19" ht="6.75" customHeight="1" x14ac:dyDescent="0.25">
      <c r="Q19" s="227"/>
      <c r="R19" s="227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topLeftCell="A85" workbookViewId="0">
      <selection activeCell="H96" sqref="H96:I96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5" t="s">
        <v>151</v>
      </c>
    </row>
    <row r="3" spans="1:16" ht="8.25" customHeight="1" thickBot="1" x14ac:dyDescent="0.3"/>
    <row r="4" spans="1:16" x14ac:dyDescent="0.25">
      <c r="A4" s="467" t="s">
        <v>3</v>
      </c>
      <c r="B4" s="454" t="s">
        <v>1</v>
      </c>
      <c r="C4" s="450"/>
      <c r="D4" s="454" t="s">
        <v>104</v>
      </c>
      <c r="E4" s="450"/>
      <c r="F4" s="148" t="s">
        <v>0</v>
      </c>
      <c r="H4" s="465" t="s">
        <v>19</v>
      </c>
      <c r="I4" s="466"/>
      <c r="J4" s="454" t="s">
        <v>104</v>
      </c>
      <c r="K4" s="455"/>
      <c r="L4" s="148" t="s">
        <v>0</v>
      </c>
      <c r="N4" s="462" t="s">
        <v>22</v>
      </c>
      <c r="O4" s="450"/>
      <c r="P4" s="148" t="s">
        <v>0</v>
      </c>
    </row>
    <row r="5" spans="1:16" x14ac:dyDescent="0.25">
      <c r="A5" s="468"/>
      <c r="B5" s="457" t="s">
        <v>159</v>
      </c>
      <c r="C5" s="459"/>
      <c r="D5" s="457" t="str">
        <f>B5</f>
        <v>jan-jun</v>
      </c>
      <c r="E5" s="459"/>
      <c r="F5" s="149" t="s">
        <v>138</v>
      </c>
      <c r="H5" s="460" t="str">
        <f>B5</f>
        <v>jan-jun</v>
      </c>
      <c r="I5" s="459"/>
      <c r="J5" s="457" t="str">
        <f>B5</f>
        <v>jan-jun</v>
      </c>
      <c r="K5" s="458"/>
      <c r="L5" s="149" t="str">
        <f>F5</f>
        <v>2022/2021</v>
      </c>
      <c r="N5" s="460" t="str">
        <f>B5</f>
        <v>jan-jun</v>
      </c>
      <c r="O5" s="458"/>
      <c r="P5" s="149" t="str">
        <f>L5</f>
        <v>2022/2021</v>
      </c>
    </row>
    <row r="6" spans="1:16" ht="19.5" customHeight="1" thickBot="1" x14ac:dyDescent="0.3">
      <c r="A6" s="469"/>
      <c r="B6" s="117">
        <f>'6'!E6</f>
        <v>2021</v>
      </c>
      <c r="C6" s="152">
        <f>'6'!F6</f>
        <v>2022</v>
      </c>
      <c r="D6" s="117">
        <f>B6</f>
        <v>2021</v>
      </c>
      <c r="E6" s="152">
        <f>C6</f>
        <v>2022</v>
      </c>
      <c r="F6" s="150" t="s">
        <v>1</v>
      </c>
      <c r="H6" s="30">
        <f>B6</f>
        <v>2021</v>
      </c>
      <c r="I6" s="152">
        <f>E6</f>
        <v>2022</v>
      </c>
      <c r="J6" s="117">
        <f>B6</f>
        <v>2021</v>
      </c>
      <c r="K6" s="152">
        <f>C6</f>
        <v>2022</v>
      </c>
      <c r="L6" s="321">
        <v>1000</v>
      </c>
      <c r="N6" s="30">
        <f>B6</f>
        <v>2021</v>
      </c>
      <c r="O6" s="152">
        <f>C6</f>
        <v>2022</v>
      </c>
      <c r="P6" s="150"/>
    </row>
    <row r="7" spans="1:16" ht="20.100000000000001" customHeight="1" x14ac:dyDescent="0.25">
      <c r="A7" s="13" t="s">
        <v>164</v>
      </c>
      <c r="B7" s="45">
        <v>59960.959999999999</v>
      </c>
      <c r="C7" s="167">
        <v>54270.759999999987</v>
      </c>
      <c r="D7" s="309">
        <f>B7/$B$33</f>
        <v>0.15630648781973303</v>
      </c>
      <c r="E7" s="308">
        <f>C7/$C$33</f>
        <v>0.14944315100505373</v>
      </c>
      <c r="F7" s="64">
        <f>(C7-B7)/B7</f>
        <v>-9.4898413901311984E-2</v>
      </c>
      <c r="H7" s="45">
        <v>18102.646000000004</v>
      </c>
      <c r="I7" s="167">
        <v>18038.052999999996</v>
      </c>
      <c r="J7" s="309">
        <f>H7/$H$33</f>
        <v>0.15392964307538856</v>
      </c>
      <c r="K7" s="308">
        <f>I7/$I$33</f>
        <v>0.15123454243812579</v>
      </c>
      <c r="L7" s="64">
        <f t="shared" ref="L7:L33" si="0">(I7-H7)/H7</f>
        <v>-3.568152412636695E-3</v>
      </c>
      <c r="N7" s="39">
        <f t="shared" ref="N7:N33" si="1">(H7/B7)*10</f>
        <v>3.0190720762309349</v>
      </c>
      <c r="O7" s="172">
        <f t="shared" ref="O7:O33" si="2">(I7/C7)*10</f>
        <v>3.3237148328123656</v>
      </c>
      <c r="P7" s="73">
        <f>(O7-N7)/N7</f>
        <v>0.1009060893179312</v>
      </c>
    </row>
    <row r="8" spans="1:16" ht="20.100000000000001" customHeight="1" x14ac:dyDescent="0.25">
      <c r="A8" s="13" t="s">
        <v>166</v>
      </c>
      <c r="B8" s="24">
        <v>35693.289999999994</v>
      </c>
      <c r="C8" s="160">
        <v>34011.090000000004</v>
      </c>
      <c r="D8" s="309">
        <f t="shared" ref="D8:D32" si="3">B8/$B$33</f>
        <v>9.3045421531463099E-2</v>
      </c>
      <c r="E8" s="259">
        <f t="shared" ref="E8:E32" si="4">C8/$C$33</f>
        <v>9.3654934235608181E-2</v>
      </c>
      <c r="F8" s="64">
        <f t="shared" ref="F8:F33" si="5">(C8-B8)/B8</f>
        <v>-4.7129306376632416E-2</v>
      </c>
      <c r="H8" s="24">
        <v>12823.805000000004</v>
      </c>
      <c r="I8" s="160">
        <v>13621.352999999999</v>
      </c>
      <c r="J8" s="309">
        <f t="shared" ref="J8:J32" si="6">H8/$H$33</f>
        <v>0.10904282868473389</v>
      </c>
      <c r="K8" s="259">
        <f t="shared" ref="K8:K32" si="7">I8/$I$33</f>
        <v>0.11420407115685891</v>
      </c>
      <c r="L8" s="64">
        <f t="shared" si="0"/>
        <v>6.2192773517688003E-2</v>
      </c>
      <c r="N8" s="39">
        <f t="shared" si="1"/>
        <v>3.5927775220496643</v>
      </c>
      <c r="O8" s="173">
        <f t="shared" si="2"/>
        <v>4.0049739658446697</v>
      </c>
      <c r="P8" s="64">
        <f t="shared" ref="P8:P71" si="8">(O8-N8)/N8</f>
        <v>0.11472918689377935</v>
      </c>
    </row>
    <row r="9" spans="1:16" ht="20.100000000000001" customHeight="1" x14ac:dyDescent="0.25">
      <c r="A9" s="13" t="s">
        <v>165</v>
      </c>
      <c r="B9" s="24">
        <v>35629.070000000014</v>
      </c>
      <c r="C9" s="160">
        <v>30642.229999999992</v>
      </c>
      <c r="D9" s="309">
        <f t="shared" si="3"/>
        <v>9.2878012559895931E-2</v>
      </c>
      <c r="E9" s="259">
        <f t="shared" si="4"/>
        <v>8.4378243551805579E-2</v>
      </c>
      <c r="F9" s="64">
        <f t="shared" si="5"/>
        <v>-0.13996548324163444</v>
      </c>
      <c r="H9" s="24">
        <v>13505.764999999998</v>
      </c>
      <c r="I9" s="160">
        <v>12801.589000000002</v>
      </c>
      <c r="J9" s="309">
        <f t="shared" si="6"/>
        <v>0.11484164170862504</v>
      </c>
      <c r="K9" s="259">
        <f t="shared" si="7"/>
        <v>0.10733101044197757</v>
      </c>
      <c r="L9" s="64">
        <f t="shared" si="0"/>
        <v>-5.2138919935301405E-2</v>
      </c>
      <c r="N9" s="39">
        <f t="shared" si="1"/>
        <v>3.7906588636750809</v>
      </c>
      <c r="O9" s="173">
        <f t="shared" si="2"/>
        <v>4.1777602348131984</v>
      </c>
      <c r="P9" s="64">
        <f t="shared" si="8"/>
        <v>0.10211981216447921</v>
      </c>
    </row>
    <row r="10" spans="1:16" ht="20.100000000000001" customHeight="1" x14ac:dyDescent="0.25">
      <c r="A10" s="13" t="s">
        <v>167</v>
      </c>
      <c r="B10" s="24">
        <v>59764.49</v>
      </c>
      <c r="C10" s="160">
        <v>45153.26</v>
      </c>
      <c r="D10" s="309">
        <f t="shared" si="3"/>
        <v>0.15579432898068271</v>
      </c>
      <c r="E10" s="259">
        <f t="shared" si="4"/>
        <v>0.12433666771112943</v>
      </c>
      <c r="F10" s="64">
        <f t="shared" si="5"/>
        <v>-0.24448012523824761</v>
      </c>
      <c r="H10" s="24">
        <v>13968.685000000001</v>
      </c>
      <c r="I10" s="160">
        <v>11019.616000000002</v>
      </c>
      <c r="J10" s="309">
        <f t="shared" si="6"/>
        <v>0.1187779231987707</v>
      </c>
      <c r="K10" s="259">
        <f t="shared" si="7"/>
        <v>9.2390602444945166E-2</v>
      </c>
      <c r="L10" s="64">
        <f t="shared" si="0"/>
        <v>-0.2111200159499623</v>
      </c>
      <c r="N10" s="39">
        <f t="shared" si="1"/>
        <v>2.3372884132366898</v>
      </c>
      <c r="O10" s="173">
        <f t="shared" si="2"/>
        <v>2.4404917828745925</v>
      </c>
      <c r="P10" s="64">
        <f t="shared" si="8"/>
        <v>4.4155171032138937E-2</v>
      </c>
    </row>
    <row r="11" spans="1:16" ht="20.100000000000001" customHeight="1" x14ac:dyDescent="0.25">
      <c r="A11" s="13" t="s">
        <v>215</v>
      </c>
      <c r="B11" s="24">
        <v>19429.12</v>
      </c>
      <c r="C11" s="160">
        <v>23088.12</v>
      </c>
      <c r="D11" s="309">
        <f t="shared" si="3"/>
        <v>5.0647913386112083E-2</v>
      </c>
      <c r="E11" s="259">
        <f t="shared" si="4"/>
        <v>6.3576802749451128E-2</v>
      </c>
      <c r="F11" s="64">
        <f t="shared" si="5"/>
        <v>0.18832556492522565</v>
      </c>
      <c r="H11" s="24">
        <v>6588.6050000000005</v>
      </c>
      <c r="I11" s="160">
        <v>7813.9490000000023</v>
      </c>
      <c r="J11" s="309">
        <f t="shared" si="6"/>
        <v>5.6023943461896132E-2</v>
      </c>
      <c r="K11" s="259">
        <f t="shared" si="7"/>
        <v>6.5513667226160782E-2</v>
      </c>
      <c r="L11" s="64">
        <f t="shared" si="0"/>
        <v>0.18597927785927398</v>
      </c>
      <c r="N11" s="39">
        <f t="shared" si="1"/>
        <v>3.3910980013505503</v>
      </c>
      <c r="O11" s="173">
        <f t="shared" si="2"/>
        <v>3.3844024545956981</v>
      </c>
      <c r="P11" s="64">
        <f t="shared" si="8"/>
        <v>-1.9744480260333337E-3</v>
      </c>
    </row>
    <row r="12" spans="1:16" ht="20.100000000000001" customHeight="1" x14ac:dyDescent="0.25">
      <c r="A12" s="13" t="s">
        <v>163</v>
      </c>
      <c r="B12" s="24">
        <v>32935.98000000001</v>
      </c>
      <c r="C12" s="160">
        <v>36039.579999999994</v>
      </c>
      <c r="D12" s="309">
        <f t="shared" si="3"/>
        <v>8.5857653991880251E-2</v>
      </c>
      <c r="E12" s="259">
        <f t="shared" si="4"/>
        <v>9.9240703393479568E-2</v>
      </c>
      <c r="F12" s="64">
        <f t="shared" si="5"/>
        <v>9.4231293557986831E-2</v>
      </c>
      <c r="H12" s="24">
        <v>7204.5599999999995</v>
      </c>
      <c r="I12" s="160">
        <v>7717.6079999999965</v>
      </c>
      <c r="J12" s="309">
        <f t="shared" si="6"/>
        <v>6.1261505600629929E-2</v>
      </c>
      <c r="K12" s="259">
        <f t="shared" si="7"/>
        <v>6.4705925556201596E-2</v>
      </c>
      <c r="L12" s="64">
        <f t="shared" si="0"/>
        <v>7.1211566008194407E-2</v>
      </c>
      <c r="N12" s="39">
        <f t="shared" si="1"/>
        <v>2.1874436406628854</v>
      </c>
      <c r="O12" s="173">
        <f t="shared" si="2"/>
        <v>2.1414256214972531</v>
      </c>
      <c r="P12" s="64">
        <f t="shared" si="8"/>
        <v>-2.1037350773383562E-2</v>
      </c>
    </row>
    <row r="13" spans="1:16" ht="20.100000000000001" customHeight="1" x14ac:dyDescent="0.25">
      <c r="A13" s="13" t="s">
        <v>170</v>
      </c>
      <c r="B13" s="24">
        <v>19651.580000000002</v>
      </c>
      <c r="C13" s="160">
        <v>16895.120000000003</v>
      </c>
      <c r="D13" s="309">
        <f t="shared" si="3"/>
        <v>5.1227823068685181E-2</v>
      </c>
      <c r="E13" s="259">
        <f t="shared" si="4"/>
        <v>4.6523394354685735E-2</v>
      </c>
      <c r="F13" s="64">
        <f t="shared" si="5"/>
        <v>-0.1402665841626983</v>
      </c>
      <c r="H13" s="24">
        <v>7741.3979999999992</v>
      </c>
      <c r="I13" s="160">
        <v>7323.5019999999986</v>
      </c>
      <c r="J13" s="309">
        <f t="shared" si="6"/>
        <v>6.5826323458157796E-2</v>
      </c>
      <c r="K13" s="259">
        <f t="shared" si="7"/>
        <v>6.1401664249168084E-2</v>
      </c>
      <c r="L13" s="64">
        <f t="shared" si="0"/>
        <v>-5.3981981032366594E-2</v>
      </c>
      <c r="N13" s="39">
        <f t="shared" si="1"/>
        <v>3.9393259982149011</v>
      </c>
      <c r="O13" s="173">
        <f t="shared" si="2"/>
        <v>4.3346848083943748</v>
      </c>
      <c r="P13" s="64">
        <f t="shared" si="8"/>
        <v>0.10036204425798469</v>
      </c>
    </row>
    <row r="14" spans="1:16" ht="20.100000000000001" customHeight="1" x14ac:dyDescent="0.25">
      <c r="A14" s="13" t="s">
        <v>172</v>
      </c>
      <c r="B14" s="24">
        <v>22959.550000000003</v>
      </c>
      <c r="C14" s="160">
        <v>20696.740000000002</v>
      </c>
      <c r="D14" s="309">
        <f t="shared" si="3"/>
        <v>5.985105345914328E-2</v>
      </c>
      <c r="E14" s="259">
        <f t="shared" si="4"/>
        <v>5.6991758382088933E-2</v>
      </c>
      <c r="F14" s="64">
        <f t="shared" si="5"/>
        <v>-9.8556374144963682E-2</v>
      </c>
      <c r="H14" s="24">
        <v>5567.6710000000012</v>
      </c>
      <c r="I14" s="160">
        <v>5056.5840000000007</v>
      </c>
      <c r="J14" s="309">
        <f t="shared" si="6"/>
        <v>4.7342781259225399E-2</v>
      </c>
      <c r="K14" s="259">
        <f t="shared" si="7"/>
        <v>4.2395383112575846E-2</v>
      </c>
      <c r="L14" s="64">
        <f t="shared" si="0"/>
        <v>-9.1795474265631061E-2</v>
      </c>
      <c r="N14" s="39">
        <f t="shared" si="1"/>
        <v>2.4249913434714534</v>
      </c>
      <c r="O14" s="173">
        <f t="shared" si="2"/>
        <v>2.4431789740799763</v>
      </c>
      <c r="P14" s="64">
        <f t="shared" si="8"/>
        <v>7.5000806322412386E-3</v>
      </c>
    </row>
    <row r="15" spans="1:16" ht="20.100000000000001" customHeight="1" x14ac:dyDescent="0.25">
      <c r="A15" s="13" t="s">
        <v>174</v>
      </c>
      <c r="B15" s="24">
        <v>6195.7799999999988</v>
      </c>
      <c r="C15" s="160">
        <v>10937.450000000003</v>
      </c>
      <c r="D15" s="309">
        <f t="shared" si="3"/>
        <v>1.6151185890014859E-2</v>
      </c>
      <c r="E15" s="259">
        <f t="shared" si="4"/>
        <v>3.0118004464286585E-2</v>
      </c>
      <c r="F15" s="64">
        <f t="shared" si="5"/>
        <v>0.76530638595947642</v>
      </c>
      <c r="H15" s="24">
        <v>1873.2370000000003</v>
      </c>
      <c r="I15" s="160">
        <v>3577.3429999999998</v>
      </c>
      <c r="J15" s="309">
        <f t="shared" si="6"/>
        <v>1.5928428518439328E-2</v>
      </c>
      <c r="K15" s="259">
        <f t="shared" si="7"/>
        <v>2.9993139046061806E-2</v>
      </c>
      <c r="L15" s="64">
        <f t="shared" si="0"/>
        <v>0.90971190511398148</v>
      </c>
      <c r="N15" s="39">
        <f t="shared" si="1"/>
        <v>3.0234078679359189</v>
      </c>
      <c r="O15" s="173">
        <f t="shared" si="2"/>
        <v>3.2707285519019509</v>
      </c>
      <c r="P15" s="64">
        <f t="shared" si="8"/>
        <v>8.180195817737218E-2</v>
      </c>
    </row>
    <row r="16" spans="1:16" ht="20.100000000000001" customHeight="1" x14ac:dyDescent="0.25">
      <c r="A16" s="13" t="s">
        <v>171</v>
      </c>
      <c r="B16" s="24">
        <v>5855.6799999999985</v>
      </c>
      <c r="C16" s="160">
        <v>7508.9</v>
      </c>
      <c r="D16" s="309">
        <f t="shared" si="3"/>
        <v>1.5264611750649991E-2</v>
      </c>
      <c r="E16" s="259">
        <f t="shared" si="4"/>
        <v>2.06769478920481E-2</v>
      </c>
      <c r="F16" s="64">
        <f t="shared" si="5"/>
        <v>0.2823275862068968</v>
      </c>
      <c r="H16" s="24">
        <v>2132.6190000000001</v>
      </c>
      <c r="I16" s="160">
        <v>3133.7649999999999</v>
      </c>
      <c r="J16" s="309">
        <f t="shared" si="6"/>
        <v>1.8133994416384875E-2</v>
      </c>
      <c r="K16" s="259">
        <f t="shared" si="7"/>
        <v>2.6274094875074008E-2</v>
      </c>
      <c r="L16" s="64">
        <f t="shared" si="0"/>
        <v>0.46944437801595112</v>
      </c>
      <c r="N16" s="39">
        <f t="shared" si="1"/>
        <v>3.6419664325919459</v>
      </c>
      <c r="O16" s="173">
        <f t="shared" si="2"/>
        <v>4.1734008976015131</v>
      </c>
      <c r="P16" s="64">
        <f t="shared" si="8"/>
        <v>0.14591964941075841</v>
      </c>
    </row>
    <row r="17" spans="1:16" ht="20.100000000000001" customHeight="1" x14ac:dyDescent="0.25">
      <c r="A17" s="13" t="s">
        <v>169</v>
      </c>
      <c r="B17" s="24">
        <v>5913.86</v>
      </c>
      <c r="C17" s="160">
        <v>6419.340000000002</v>
      </c>
      <c r="D17" s="309">
        <f t="shared" si="3"/>
        <v>1.541627562429965E-2</v>
      </c>
      <c r="E17" s="259">
        <f t="shared" si="4"/>
        <v>1.767667150732332E-2</v>
      </c>
      <c r="F17" s="64">
        <f t="shared" si="5"/>
        <v>8.547378531111699E-2</v>
      </c>
      <c r="H17" s="24">
        <v>2104.2720000000004</v>
      </c>
      <c r="I17" s="160">
        <v>2474.002</v>
      </c>
      <c r="J17" s="309">
        <f t="shared" si="6"/>
        <v>1.7892955421739673E-2</v>
      </c>
      <c r="K17" s="259">
        <f t="shared" si="7"/>
        <v>2.0742513643851039E-2</v>
      </c>
      <c r="L17" s="64">
        <f t="shared" si="0"/>
        <v>0.17570447166525976</v>
      </c>
      <c r="N17" s="39">
        <f t="shared" si="1"/>
        <v>3.55820394801365</v>
      </c>
      <c r="O17" s="173">
        <f t="shared" si="2"/>
        <v>3.8539818735259375</v>
      </c>
      <c r="P17" s="64">
        <f t="shared" si="8"/>
        <v>8.3125624566125281E-2</v>
      </c>
    </row>
    <row r="18" spans="1:16" ht="20.100000000000001" customHeight="1" x14ac:dyDescent="0.25">
      <c r="A18" s="13" t="s">
        <v>173</v>
      </c>
      <c r="B18" s="24">
        <v>9022.2099999999991</v>
      </c>
      <c r="C18" s="160">
        <v>6518.4800000000005</v>
      </c>
      <c r="D18" s="309">
        <f t="shared" si="3"/>
        <v>2.3519135742190809E-2</v>
      </c>
      <c r="E18" s="259">
        <f t="shared" si="4"/>
        <v>1.7949669231892514E-2</v>
      </c>
      <c r="F18" s="64">
        <f t="shared" si="5"/>
        <v>-0.2775073956380974</v>
      </c>
      <c r="H18" s="24">
        <v>2562.8179999999998</v>
      </c>
      <c r="I18" s="160">
        <v>2235.2039999999997</v>
      </c>
      <c r="J18" s="309">
        <f t="shared" si="6"/>
        <v>2.1792044102678747E-2</v>
      </c>
      <c r="K18" s="259">
        <f t="shared" si="7"/>
        <v>1.8740384796289741E-2</v>
      </c>
      <c r="L18" s="64">
        <f t="shared" si="0"/>
        <v>-0.12783350202784594</v>
      </c>
      <c r="N18" s="39">
        <f t="shared" si="1"/>
        <v>2.8405656707170417</v>
      </c>
      <c r="O18" s="173">
        <f t="shared" si="2"/>
        <v>3.4290263987923559</v>
      </c>
      <c r="P18" s="64">
        <f t="shared" si="8"/>
        <v>0.20716321898193241</v>
      </c>
    </row>
    <row r="19" spans="1:16" ht="20.100000000000001" customHeight="1" x14ac:dyDescent="0.25">
      <c r="A19" s="13" t="s">
        <v>168</v>
      </c>
      <c r="B19" s="24">
        <v>7791.6</v>
      </c>
      <c r="C19" s="160">
        <v>6790.4</v>
      </c>
      <c r="D19" s="309">
        <f t="shared" si="3"/>
        <v>2.031117631365862E-2</v>
      </c>
      <c r="E19" s="259">
        <f t="shared" si="4"/>
        <v>1.8698444108479723E-2</v>
      </c>
      <c r="F19" s="64">
        <f t="shared" si="5"/>
        <v>-0.12849735612711133</v>
      </c>
      <c r="H19" s="24">
        <v>2452.6519999999996</v>
      </c>
      <c r="I19" s="160">
        <v>2214.5290000000005</v>
      </c>
      <c r="J19" s="309">
        <f t="shared" si="6"/>
        <v>2.0855285296311806E-2</v>
      </c>
      <c r="K19" s="259">
        <f t="shared" si="7"/>
        <v>1.8567041577655881E-2</v>
      </c>
      <c r="L19" s="64">
        <f t="shared" si="0"/>
        <v>-9.7087968452107834E-2</v>
      </c>
      <c r="N19" s="39">
        <f t="shared" si="1"/>
        <v>3.1478155962831762</v>
      </c>
      <c r="O19" s="173">
        <f t="shared" si="2"/>
        <v>3.2612644321394919</v>
      </c>
      <c r="P19" s="64">
        <f t="shared" si="8"/>
        <v>3.6040496142871865E-2</v>
      </c>
    </row>
    <row r="20" spans="1:16" ht="20.100000000000001" customHeight="1" x14ac:dyDescent="0.25">
      <c r="A20" s="13" t="s">
        <v>176</v>
      </c>
      <c r="B20" s="24">
        <v>5277.42</v>
      </c>
      <c r="C20" s="160">
        <v>5204.7499999999991</v>
      </c>
      <c r="D20" s="309">
        <f t="shared" si="3"/>
        <v>1.3757201101343533E-2</v>
      </c>
      <c r="E20" s="259">
        <f t="shared" si="4"/>
        <v>1.4332105174011817E-2</v>
      </c>
      <c r="F20" s="64">
        <f t="shared" si="5"/>
        <v>-1.3769986091688927E-2</v>
      </c>
      <c r="H20" s="24">
        <v>1945.8949999999995</v>
      </c>
      <c r="I20" s="160">
        <v>2068.4679999999998</v>
      </c>
      <c r="J20" s="309">
        <f t="shared" si="6"/>
        <v>1.654625090786082E-2</v>
      </c>
      <c r="K20" s="259">
        <f t="shared" si="7"/>
        <v>1.7342437763538294E-2</v>
      </c>
      <c r="L20" s="64">
        <f t="shared" si="0"/>
        <v>6.2990551905421591E-2</v>
      </c>
      <c r="N20" s="39">
        <f t="shared" si="1"/>
        <v>3.6872089013192042</v>
      </c>
      <c r="O20" s="173">
        <f t="shared" si="2"/>
        <v>3.9741928046495993</v>
      </c>
      <c r="P20" s="64">
        <f t="shared" si="8"/>
        <v>7.783228751365795E-2</v>
      </c>
    </row>
    <row r="21" spans="1:16" ht="20.100000000000001" customHeight="1" x14ac:dyDescent="0.25">
      <c r="A21" s="13" t="s">
        <v>178</v>
      </c>
      <c r="B21" s="24">
        <v>3366.4799999999996</v>
      </c>
      <c r="C21" s="160">
        <v>6969.1499999999987</v>
      </c>
      <c r="D21" s="309">
        <f t="shared" si="3"/>
        <v>8.7757545095237775E-3</v>
      </c>
      <c r="E21" s="259">
        <f t="shared" si="4"/>
        <v>1.9190660603000037E-2</v>
      </c>
      <c r="F21" s="64">
        <f t="shared" si="5"/>
        <v>1.0701593355671204</v>
      </c>
      <c r="H21" s="24">
        <v>1070.403</v>
      </c>
      <c r="I21" s="160">
        <v>2018.5</v>
      </c>
      <c r="J21" s="309">
        <f t="shared" si="6"/>
        <v>9.1018048818291598E-3</v>
      </c>
      <c r="K21" s="259">
        <f t="shared" si="7"/>
        <v>1.6923496339175684E-2</v>
      </c>
      <c r="L21" s="64">
        <f t="shared" si="0"/>
        <v>0.88573836209352919</v>
      </c>
      <c r="N21" s="39">
        <f t="shared" si="1"/>
        <v>3.17959114564768</v>
      </c>
      <c r="O21" s="173">
        <f t="shared" si="2"/>
        <v>2.8963359950639611</v>
      </c>
      <c r="P21" s="64">
        <f t="shared" si="8"/>
        <v>-8.9085400483470037E-2</v>
      </c>
    </row>
    <row r="22" spans="1:16" ht="20.100000000000001" customHeight="1" x14ac:dyDescent="0.25">
      <c r="A22" s="13" t="s">
        <v>177</v>
      </c>
      <c r="B22" s="24">
        <v>5307.11</v>
      </c>
      <c r="C22" s="160">
        <v>4605.93</v>
      </c>
      <c r="D22" s="309">
        <f t="shared" si="3"/>
        <v>1.3834597120742953E-2</v>
      </c>
      <c r="E22" s="259">
        <f t="shared" si="4"/>
        <v>1.2683159264928433E-2</v>
      </c>
      <c r="F22" s="64">
        <f t="shared" si="5"/>
        <v>-0.13212087181158849</v>
      </c>
      <c r="H22" s="24">
        <v>1961.1740000000004</v>
      </c>
      <c r="I22" s="160">
        <v>1763.3730000000005</v>
      </c>
      <c r="J22" s="309">
        <f t="shared" si="6"/>
        <v>1.667617064537041E-2</v>
      </c>
      <c r="K22" s="259">
        <f t="shared" si="7"/>
        <v>1.4784461981719718E-2</v>
      </c>
      <c r="L22" s="64">
        <f t="shared" si="0"/>
        <v>-0.10085846538858861</v>
      </c>
      <c r="N22" s="39">
        <f t="shared" si="1"/>
        <v>3.6953709269263317</v>
      </c>
      <c r="O22" s="173">
        <f t="shared" si="2"/>
        <v>3.8284841497808269</v>
      </c>
      <c r="P22" s="64">
        <f t="shared" si="8"/>
        <v>3.6021613387864589E-2</v>
      </c>
    </row>
    <row r="23" spans="1:16" ht="20.100000000000001" customHeight="1" x14ac:dyDescent="0.25">
      <c r="A23" s="13" t="s">
        <v>180</v>
      </c>
      <c r="B23" s="24">
        <v>4739.7700000000004</v>
      </c>
      <c r="C23" s="160">
        <v>4021.33</v>
      </c>
      <c r="D23" s="309">
        <f t="shared" si="3"/>
        <v>1.2355652774294075E-2</v>
      </c>
      <c r="E23" s="259">
        <f t="shared" si="4"/>
        <v>1.1073370382709821E-2</v>
      </c>
      <c r="F23" s="64">
        <f t="shared" si="5"/>
        <v>-0.1515769752540736</v>
      </c>
      <c r="H23" s="24">
        <v>1435.7570000000003</v>
      </c>
      <c r="I23" s="160">
        <v>1434.683</v>
      </c>
      <c r="J23" s="309">
        <f t="shared" si="6"/>
        <v>1.2208467345215204E-2</v>
      </c>
      <c r="K23" s="259">
        <f t="shared" si="7"/>
        <v>1.2028661133702049E-2</v>
      </c>
      <c r="L23" s="64">
        <f t="shared" si="0"/>
        <v>-7.4803744644831702E-4</v>
      </c>
      <c r="N23" s="39">
        <f t="shared" si="1"/>
        <v>3.0291701918025558</v>
      </c>
      <c r="O23" s="173">
        <f t="shared" si="2"/>
        <v>3.5676828313020819</v>
      </c>
      <c r="P23" s="64">
        <f t="shared" si="8"/>
        <v>0.17777563009065384</v>
      </c>
    </row>
    <row r="24" spans="1:16" ht="20.100000000000001" customHeight="1" x14ac:dyDescent="0.25">
      <c r="A24" s="13" t="s">
        <v>182</v>
      </c>
      <c r="B24" s="24">
        <v>5990.7800000000007</v>
      </c>
      <c r="C24" s="160">
        <v>2911.92</v>
      </c>
      <c r="D24" s="309">
        <f t="shared" si="3"/>
        <v>1.5616791010362415E-2</v>
      </c>
      <c r="E24" s="259">
        <f t="shared" si="4"/>
        <v>8.0184338725795661E-3</v>
      </c>
      <c r="F24" s="64">
        <f t="shared" ref="F24:F25" si="9">(C24-B24)/B24</f>
        <v>-0.5139330771619055</v>
      </c>
      <c r="H24" s="24">
        <v>2622.0100000000007</v>
      </c>
      <c r="I24" s="160">
        <v>1368.8789999999999</v>
      </c>
      <c r="J24" s="309">
        <f t="shared" si="6"/>
        <v>2.2295362978434177E-2</v>
      </c>
      <c r="K24" s="259">
        <f t="shared" si="7"/>
        <v>1.1476947607269987E-2</v>
      </c>
      <c r="L24" s="64">
        <f t="shared" si="0"/>
        <v>-0.47792762041334719</v>
      </c>
      <c r="N24" s="39">
        <f t="shared" si="1"/>
        <v>4.3767422606071342</v>
      </c>
      <c r="O24" s="173">
        <f t="shared" si="2"/>
        <v>4.7009498887332066</v>
      </c>
      <c r="P24" s="64">
        <f t="shared" ref="P24:P27" si="10">(O24-N24)/N24</f>
        <v>7.4075101713003064E-2</v>
      </c>
    </row>
    <row r="25" spans="1:16" ht="20.100000000000001" customHeight="1" x14ac:dyDescent="0.25">
      <c r="A25" s="13" t="s">
        <v>185</v>
      </c>
      <c r="B25" s="24">
        <v>3224.21</v>
      </c>
      <c r="C25" s="160">
        <v>3581.7700000000004</v>
      </c>
      <c r="D25" s="309">
        <f t="shared" si="3"/>
        <v>8.4048844630449787E-3</v>
      </c>
      <c r="E25" s="259">
        <f t="shared" si="4"/>
        <v>9.862972159877097E-3</v>
      </c>
      <c r="F25" s="64">
        <f t="shared" si="9"/>
        <v>0.11089848365956324</v>
      </c>
      <c r="H25" s="24">
        <v>1016.5809999999999</v>
      </c>
      <c r="I25" s="160">
        <v>1134.0409999999999</v>
      </c>
      <c r="J25" s="309">
        <f t="shared" si="6"/>
        <v>8.6441479597635356E-3</v>
      </c>
      <c r="K25" s="259">
        <f t="shared" si="7"/>
        <v>9.5080201694204263E-3</v>
      </c>
      <c r="L25" s="64">
        <f t="shared" si="0"/>
        <v>0.1155441622458024</v>
      </c>
      <c r="N25" s="39">
        <f t="shared" si="1"/>
        <v>3.1529615006466698</v>
      </c>
      <c r="O25" s="173">
        <f t="shared" si="2"/>
        <v>3.1661469050218183</v>
      </c>
      <c r="P25" s="64">
        <f t="shared" si="10"/>
        <v>4.1819109977854676E-3</v>
      </c>
    </row>
    <row r="26" spans="1:16" ht="20.100000000000001" customHeight="1" x14ac:dyDescent="0.25">
      <c r="A26" s="13" t="s">
        <v>175</v>
      </c>
      <c r="B26" s="24">
        <v>3045.9100000000003</v>
      </c>
      <c r="C26" s="160">
        <v>2478.41</v>
      </c>
      <c r="D26" s="309">
        <f t="shared" si="3"/>
        <v>7.9400912579618982E-3</v>
      </c>
      <c r="E26" s="259">
        <f t="shared" si="4"/>
        <v>6.8246952849459874E-3</v>
      </c>
      <c r="F26" s="64">
        <f t="shared" si="5"/>
        <v>-0.18631541969395038</v>
      </c>
      <c r="H26" s="24">
        <v>1234.1859999999999</v>
      </c>
      <c r="I26" s="160">
        <v>1052.8490000000004</v>
      </c>
      <c r="J26" s="309">
        <f t="shared" si="6"/>
        <v>1.0494477463053823E-2</v>
      </c>
      <c r="K26" s="259">
        <f t="shared" si="7"/>
        <v>8.8272906599974176E-3</v>
      </c>
      <c r="L26" s="64">
        <f t="shared" si="0"/>
        <v>-0.14692842083770158</v>
      </c>
      <c r="N26" s="39">
        <f t="shared" si="1"/>
        <v>4.0519450673197817</v>
      </c>
      <c r="O26" s="173">
        <f t="shared" si="2"/>
        <v>4.2480824399514221</v>
      </c>
      <c r="P26" s="64">
        <f t="shared" si="10"/>
        <v>4.8405733388033903E-2</v>
      </c>
    </row>
    <row r="27" spans="1:16" ht="20.100000000000001" customHeight="1" x14ac:dyDescent="0.25">
      <c r="A27" s="13" t="s">
        <v>186</v>
      </c>
      <c r="B27" s="24">
        <v>1728.4600000000003</v>
      </c>
      <c r="C27" s="160">
        <v>4824</v>
      </c>
      <c r="D27" s="309">
        <f t="shared" si="3"/>
        <v>4.505756944800347E-3</v>
      </c>
      <c r="E27" s="259">
        <f t="shared" si="4"/>
        <v>1.3283649619949664E-2</v>
      </c>
      <c r="F27" s="64">
        <f t="shared" si="5"/>
        <v>1.7909237124376609</v>
      </c>
      <c r="H27" s="24">
        <v>426.54200000000009</v>
      </c>
      <c r="I27" s="160">
        <v>1027.856</v>
      </c>
      <c r="J27" s="309">
        <f t="shared" si="6"/>
        <v>3.6269536407364084E-3</v>
      </c>
      <c r="K27" s="259">
        <f t="shared" si="7"/>
        <v>8.6177444900667633E-3</v>
      </c>
      <c r="L27" s="64">
        <f t="shared" si="0"/>
        <v>1.4097415963726896</v>
      </c>
      <c r="N27" s="39">
        <f t="shared" si="1"/>
        <v>2.4677574256852921</v>
      </c>
      <c r="O27" s="173">
        <f t="shared" si="2"/>
        <v>2.1307131011608624</v>
      </c>
      <c r="P27" s="64">
        <f t="shared" si="10"/>
        <v>-0.13657919575739216</v>
      </c>
    </row>
    <row r="28" spans="1:16" ht="20.100000000000001" customHeight="1" x14ac:dyDescent="0.25">
      <c r="A28" s="13" t="s">
        <v>181</v>
      </c>
      <c r="B28" s="24">
        <v>104.61</v>
      </c>
      <c r="C28" s="160">
        <v>553.25</v>
      </c>
      <c r="D28" s="309">
        <f t="shared" si="3"/>
        <v>2.7269779688020795E-4</v>
      </c>
      <c r="E28" s="259">
        <f t="shared" si="4"/>
        <v>1.5234616816412006E-3</v>
      </c>
      <c r="F28" s="64">
        <f t="shared" si="5"/>
        <v>4.2886913297007929</v>
      </c>
      <c r="H28" s="24">
        <v>194.12900000000002</v>
      </c>
      <c r="I28" s="160">
        <v>1005.1709999999999</v>
      </c>
      <c r="J28" s="309">
        <f t="shared" si="6"/>
        <v>1.6507093869361474E-3</v>
      </c>
      <c r="K28" s="259">
        <f t="shared" si="7"/>
        <v>8.4275490407458801E-3</v>
      </c>
      <c r="L28" s="64">
        <f t="shared" si="0"/>
        <v>4.1778508105435037</v>
      </c>
      <c r="N28" s="39">
        <f t="shared" si="1"/>
        <v>18.557403689895807</v>
      </c>
      <c r="O28" s="173">
        <f t="shared" si="2"/>
        <v>18.168477180298236</v>
      </c>
      <c r="P28" s="64">
        <f t="shared" si="8"/>
        <v>-2.0958023875362199E-2</v>
      </c>
    </row>
    <row r="29" spans="1:16" ht="20.100000000000001" customHeight="1" x14ac:dyDescent="0.25">
      <c r="A29" s="13" t="s">
        <v>205</v>
      </c>
      <c r="B29" s="24">
        <v>2339.73</v>
      </c>
      <c r="C29" s="160">
        <v>3236.65</v>
      </c>
      <c r="D29" s="309">
        <f t="shared" si="3"/>
        <v>6.0992182037523076E-3</v>
      </c>
      <c r="E29" s="259">
        <f t="shared" si="4"/>
        <v>8.9126294656737323E-3</v>
      </c>
      <c r="F29" s="64">
        <f>(C29-B29)/B29</f>
        <v>0.38334337722728695</v>
      </c>
      <c r="H29" s="24">
        <v>645.62099999999987</v>
      </c>
      <c r="I29" s="160">
        <v>786.76800000000003</v>
      </c>
      <c r="J29" s="309">
        <f t="shared" si="6"/>
        <v>5.4898167976093325E-3</v>
      </c>
      <c r="K29" s="259">
        <f t="shared" si="7"/>
        <v>6.5964158373943895E-3</v>
      </c>
      <c r="L29" s="64">
        <f t="shared" si="0"/>
        <v>0.21862207084342081</v>
      </c>
      <c r="N29" s="39">
        <f t="shared" si="1"/>
        <v>2.7593824928517385</v>
      </c>
      <c r="O29" s="173">
        <f t="shared" si="2"/>
        <v>2.430809633417268</v>
      </c>
      <c r="P29" s="64">
        <f>(O29-N29)/N29</f>
        <v>-0.11907477860921718</v>
      </c>
    </row>
    <row r="30" spans="1:16" ht="20.100000000000001" customHeight="1" x14ac:dyDescent="0.25">
      <c r="A30" s="13" t="s">
        <v>197</v>
      </c>
      <c r="B30" s="24">
        <v>4447.59</v>
      </c>
      <c r="C30" s="160">
        <v>3685.35</v>
      </c>
      <c r="D30" s="309">
        <f t="shared" si="3"/>
        <v>1.1593996696553331E-2</v>
      </c>
      <c r="E30" s="259">
        <f t="shared" si="4"/>
        <v>1.0148196129121372E-2</v>
      </c>
      <c r="F30" s="64">
        <f t="shared" si="5"/>
        <v>-0.17138270389132096</v>
      </c>
      <c r="H30" s="24">
        <v>1061.21</v>
      </c>
      <c r="I30" s="160">
        <v>765.19599999999991</v>
      </c>
      <c r="J30" s="309">
        <f t="shared" si="6"/>
        <v>9.0236353585013505E-3</v>
      </c>
      <c r="K30" s="259">
        <f t="shared" si="7"/>
        <v>6.4155519964091525E-3</v>
      </c>
      <c r="L30" s="64">
        <f t="shared" si="0"/>
        <v>-0.27894007783567826</v>
      </c>
      <c r="N30" s="39">
        <f t="shared" si="1"/>
        <v>2.3860337845889572</v>
      </c>
      <c r="O30" s="173">
        <f t="shared" si="2"/>
        <v>2.0763183958104383</v>
      </c>
      <c r="P30" s="64">
        <f t="shared" si="8"/>
        <v>-0.12980343814866546</v>
      </c>
    </row>
    <row r="31" spans="1:16" ht="20.100000000000001" customHeight="1" x14ac:dyDescent="0.25">
      <c r="A31" s="13" t="s">
        <v>196</v>
      </c>
      <c r="B31" s="24">
        <v>1448.23</v>
      </c>
      <c r="C31" s="160">
        <v>1100.6399999999999</v>
      </c>
      <c r="D31" s="309">
        <f t="shared" si="3"/>
        <v>3.775252178336904E-3</v>
      </c>
      <c r="E31" s="259">
        <f t="shared" si="4"/>
        <v>3.0307869232382664E-3</v>
      </c>
      <c r="F31" s="64">
        <f t="shared" si="5"/>
        <v>-0.24001021937123257</v>
      </c>
      <c r="H31" s="24">
        <v>873.86900000000003</v>
      </c>
      <c r="I31" s="160">
        <v>737.55399999999986</v>
      </c>
      <c r="J31" s="309">
        <f t="shared" si="6"/>
        <v>7.4306454020393866E-3</v>
      </c>
      <c r="K31" s="259">
        <f t="shared" si="7"/>
        <v>6.1837960955880011E-3</v>
      </c>
      <c r="L31" s="64">
        <f t="shared" si="0"/>
        <v>-0.15599019990410481</v>
      </c>
      <c r="N31" s="39">
        <f t="shared" si="1"/>
        <v>6.0340484591535883</v>
      </c>
      <c r="O31" s="173">
        <f t="shared" si="2"/>
        <v>6.7011375199883698</v>
      </c>
      <c r="P31" s="64">
        <f t="shared" si="8"/>
        <v>0.11055414376442642</v>
      </c>
    </row>
    <row r="32" spans="1:16" ht="20.100000000000001" customHeight="1" thickBot="1" x14ac:dyDescent="0.3">
      <c r="A32" s="13" t="s">
        <v>17</v>
      </c>
      <c r="B32" s="24">
        <f>B33-SUM(B7:B31)</f>
        <v>21787.990000000049</v>
      </c>
      <c r="C32" s="160">
        <f>C33-SUM(C7:C31)</f>
        <v>21008.589999999909</v>
      </c>
      <c r="D32" s="309">
        <f t="shared" si="3"/>
        <v>5.6797025823994027E-2</v>
      </c>
      <c r="E32" s="259">
        <f t="shared" si="4"/>
        <v>5.7850486850990278E-2</v>
      </c>
      <c r="F32" s="64">
        <f t="shared" si="5"/>
        <v>-3.5772000996885808E-2</v>
      </c>
      <c r="H32" s="24">
        <f>H33-SUM(H7:H31)</f>
        <v>6487.2679999999673</v>
      </c>
      <c r="I32" s="160">
        <f>I33-SUM(I7:I31)</f>
        <v>7081.6089999999676</v>
      </c>
      <c r="J32" s="309">
        <f t="shared" si="6"/>
        <v>5.5162259029668065E-2</v>
      </c>
      <c r="K32" s="259">
        <f t="shared" si="7"/>
        <v>5.9373586320026268E-2</v>
      </c>
      <c r="L32" s="64">
        <f t="shared" si="0"/>
        <v>9.1616532568101608E-2</v>
      </c>
      <c r="N32" s="39">
        <f t="shared" si="1"/>
        <v>2.9774513390174828</v>
      </c>
      <c r="O32" s="173">
        <f t="shared" si="2"/>
        <v>3.3708159376712086</v>
      </c>
      <c r="P32" s="64">
        <f t="shared" si="8"/>
        <v>0.13211453483687513</v>
      </c>
    </row>
    <row r="33" spans="1:16" ht="26.25" customHeight="1" thickBot="1" x14ac:dyDescent="0.3">
      <c r="A33" s="17" t="s">
        <v>18</v>
      </c>
      <c r="B33" s="22">
        <v>383611.45999999996</v>
      </c>
      <c r="C33" s="165">
        <v>363153.20999999996</v>
      </c>
      <c r="D33" s="305">
        <f>SUM(D7:D32)</f>
        <v>1.0000000000000002</v>
      </c>
      <c r="E33" s="306">
        <f>SUM(E7:E32)</f>
        <v>0.99999999999999989</v>
      </c>
      <c r="F33" s="69">
        <f t="shared" si="5"/>
        <v>-5.3330653886096112E-2</v>
      </c>
      <c r="G33" s="2"/>
      <c r="H33" s="22">
        <v>117603.37800000001</v>
      </c>
      <c r="I33" s="165">
        <v>119272.04399999994</v>
      </c>
      <c r="J33" s="305">
        <f>SUM(J7:J32)</f>
        <v>0.99999999999999956</v>
      </c>
      <c r="K33" s="306">
        <f>SUM(K7:K32)</f>
        <v>1</v>
      </c>
      <c r="L33" s="69">
        <f t="shared" si="0"/>
        <v>1.4188929164942223E-2</v>
      </c>
      <c r="N33" s="34">
        <f t="shared" si="1"/>
        <v>3.0656899040503123</v>
      </c>
      <c r="O33" s="166">
        <f t="shared" si="2"/>
        <v>3.2843450289204368</v>
      </c>
      <c r="P33" s="69">
        <f t="shared" si="8"/>
        <v>7.1323301349312224E-2</v>
      </c>
    </row>
    <row r="35" spans="1:16" ht="15.75" thickBot="1" x14ac:dyDescent="0.3"/>
    <row r="36" spans="1:16" x14ac:dyDescent="0.25">
      <c r="A36" s="467" t="s">
        <v>2</v>
      </c>
      <c r="B36" s="454" t="s">
        <v>1</v>
      </c>
      <c r="C36" s="450"/>
      <c r="D36" s="454" t="s">
        <v>104</v>
      </c>
      <c r="E36" s="450"/>
      <c r="F36" s="148" t="s">
        <v>0</v>
      </c>
      <c r="H36" s="465" t="s">
        <v>19</v>
      </c>
      <c r="I36" s="466"/>
      <c r="J36" s="454" t="s">
        <v>104</v>
      </c>
      <c r="K36" s="455"/>
      <c r="L36" s="148" t="s">
        <v>0</v>
      </c>
      <c r="N36" s="462" t="s">
        <v>22</v>
      </c>
      <c r="O36" s="450"/>
      <c r="P36" s="148" t="s">
        <v>0</v>
      </c>
    </row>
    <row r="37" spans="1:16" x14ac:dyDescent="0.25">
      <c r="A37" s="468"/>
      <c r="B37" s="457" t="str">
        <f>B5</f>
        <v>jan-jun</v>
      </c>
      <c r="C37" s="459"/>
      <c r="D37" s="457" t="str">
        <f>B5</f>
        <v>jan-jun</v>
      </c>
      <c r="E37" s="459"/>
      <c r="F37" s="149" t="str">
        <f>F5</f>
        <v>2022/2021</v>
      </c>
      <c r="H37" s="460" t="str">
        <f>B5</f>
        <v>jan-jun</v>
      </c>
      <c r="I37" s="459"/>
      <c r="J37" s="457" t="str">
        <f>B5</f>
        <v>jan-jun</v>
      </c>
      <c r="K37" s="458"/>
      <c r="L37" s="149" t="str">
        <f>L5</f>
        <v>2022/2021</v>
      </c>
      <c r="N37" s="460" t="str">
        <f>B5</f>
        <v>jan-jun</v>
      </c>
      <c r="O37" s="458"/>
      <c r="P37" s="149" t="str">
        <f>P5</f>
        <v>2022/2021</v>
      </c>
    </row>
    <row r="38" spans="1:16" ht="19.5" customHeight="1" thickBot="1" x14ac:dyDescent="0.3">
      <c r="A38" s="469"/>
      <c r="B38" s="117">
        <f>B6</f>
        <v>2021</v>
      </c>
      <c r="C38" s="152">
        <f>C6</f>
        <v>2022</v>
      </c>
      <c r="D38" s="117">
        <f>B6</f>
        <v>2021</v>
      </c>
      <c r="E38" s="152">
        <f>C6</f>
        <v>2022</v>
      </c>
      <c r="F38" s="150" t="s">
        <v>1</v>
      </c>
      <c r="H38" s="30">
        <f>B6</f>
        <v>2021</v>
      </c>
      <c r="I38" s="152">
        <f>C6</f>
        <v>2022</v>
      </c>
      <c r="J38" s="117">
        <f>B6</f>
        <v>2021</v>
      </c>
      <c r="K38" s="152">
        <f>C6</f>
        <v>2022</v>
      </c>
      <c r="L38" s="321">
        <v>1000</v>
      </c>
      <c r="N38" s="30">
        <f>B6</f>
        <v>2021</v>
      </c>
      <c r="O38" s="152">
        <f>C6</f>
        <v>2022</v>
      </c>
      <c r="P38" s="150"/>
    </row>
    <row r="39" spans="1:16" ht="20.100000000000001" customHeight="1" x14ac:dyDescent="0.25">
      <c r="A39" s="44" t="s">
        <v>167</v>
      </c>
      <c r="B39" s="45">
        <v>59764.49</v>
      </c>
      <c r="C39" s="167">
        <v>45153.26</v>
      </c>
      <c r="D39" s="309">
        <f t="shared" ref="D39:D61" si="11">B39/$B$62</f>
        <v>0.34935394834415973</v>
      </c>
      <c r="E39" s="308">
        <f t="shared" ref="E39:E61" si="12">C39/$C$62</f>
        <v>0.27652084363449653</v>
      </c>
      <c r="F39" s="64">
        <f>(C39-B39)/B39</f>
        <v>-0.24448012523824761</v>
      </c>
      <c r="H39" s="45">
        <v>13968.685000000001</v>
      </c>
      <c r="I39" s="167">
        <v>11019.616000000002</v>
      </c>
      <c r="J39" s="309">
        <f t="shared" ref="J39:J61" si="13">H39/$H$62</f>
        <v>0.31971257033852329</v>
      </c>
      <c r="K39" s="308">
        <f t="shared" ref="K39:K61" si="14">I39/$I$62</f>
        <v>0.25167023390822807</v>
      </c>
      <c r="L39" s="64">
        <f t="shared" ref="L39:L62" si="15">(I39-H39)/H39</f>
        <v>-0.2111200159499623</v>
      </c>
      <c r="N39" s="39">
        <f t="shared" ref="N39:N62" si="16">(H39/B39)*10</f>
        <v>2.3372884132366898</v>
      </c>
      <c r="O39" s="172">
        <f t="shared" ref="O39:O62" si="17">(I39/C39)*10</f>
        <v>2.4404917828745925</v>
      </c>
      <c r="P39" s="73">
        <f t="shared" si="8"/>
        <v>4.4155171032138937E-2</v>
      </c>
    </row>
    <row r="40" spans="1:16" ht="20.100000000000001" customHeight="1" x14ac:dyDescent="0.25">
      <c r="A40" s="44" t="s">
        <v>163</v>
      </c>
      <c r="B40" s="24">
        <v>32935.98000000001</v>
      </c>
      <c r="C40" s="160">
        <v>36039.579999999994</v>
      </c>
      <c r="D40" s="309">
        <f t="shared" si="11"/>
        <v>0.19252761389889353</v>
      </c>
      <c r="E40" s="259">
        <f t="shared" si="12"/>
        <v>0.22070820724423723</v>
      </c>
      <c r="F40" s="64">
        <f t="shared" ref="F40:F62" si="18">(C40-B40)/B40</f>
        <v>9.4231293557986831E-2</v>
      </c>
      <c r="H40" s="24">
        <v>7204.5599999999995</v>
      </c>
      <c r="I40" s="160">
        <v>7717.6079999999965</v>
      </c>
      <c r="J40" s="309">
        <f t="shared" si="13"/>
        <v>0.16489658087057665</v>
      </c>
      <c r="K40" s="259">
        <f t="shared" si="14"/>
        <v>0.17625770358713144</v>
      </c>
      <c r="L40" s="64">
        <f t="shared" si="15"/>
        <v>7.1211566008194407E-2</v>
      </c>
      <c r="N40" s="39">
        <f t="shared" si="16"/>
        <v>2.1874436406628854</v>
      </c>
      <c r="O40" s="173">
        <f t="shared" si="17"/>
        <v>2.1414256214972531</v>
      </c>
      <c r="P40" s="64">
        <f t="shared" si="8"/>
        <v>-2.1037350773383562E-2</v>
      </c>
    </row>
    <row r="41" spans="1:16" ht="20.100000000000001" customHeight="1" x14ac:dyDescent="0.25">
      <c r="A41" s="44" t="s">
        <v>172</v>
      </c>
      <c r="B41" s="24">
        <v>22959.550000000003</v>
      </c>
      <c r="C41" s="160">
        <v>20696.740000000002</v>
      </c>
      <c r="D41" s="309">
        <f t="shared" si="11"/>
        <v>0.1342102884958134</v>
      </c>
      <c r="E41" s="259">
        <f t="shared" si="12"/>
        <v>0.12674788055798919</v>
      </c>
      <c r="F41" s="64">
        <f t="shared" si="18"/>
        <v>-9.8556374144963682E-2</v>
      </c>
      <c r="H41" s="24">
        <v>5567.6710000000012</v>
      </c>
      <c r="I41" s="160">
        <v>5056.5840000000007</v>
      </c>
      <c r="J41" s="309">
        <f t="shared" si="13"/>
        <v>0.12743178088769677</v>
      </c>
      <c r="K41" s="259">
        <f t="shared" si="14"/>
        <v>0.11548421270365533</v>
      </c>
      <c r="L41" s="64">
        <f t="shared" si="15"/>
        <v>-9.1795474265631061E-2</v>
      </c>
      <c r="N41" s="39">
        <f t="shared" si="16"/>
        <v>2.4249913434714534</v>
      </c>
      <c r="O41" s="173">
        <f t="shared" si="17"/>
        <v>2.4431789740799763</v>
      </c>
      <c r="P41" s="64">
        <f t="shared" si="8"/>
        <v>7.5000806322412386E-3</v>
      </c>
    </row>
    <row r="42" spans="1:16" ht="20.100000000000001" customHeight="1" x14ac:dyDescent="0.25">
      <c r="A42" s="44" t="s">
        <v>174</v>
      </c>
      <c r="B42" s="24">
        <v>6195.7799999999988</v>
      </c>
      <c r="C42" s="160">
        <v>10937.450000000003</v>
      </c>
      <c r="D42" s="309">
        <f t="shared" si="11"/>
        <v>3.6217496477787693E-2</v>
      </c>
      <c r="E42" s="259">
        <f t="shared" si="12"/>
        <v>6.6981495936508789E-2</v>
      </c>
      <c r="F42" s="64">
        <f t="shared" si="18"/>
        <v>0.76530638595947642</v>
      </c>
      <c r="H42" s="24">
        <v>1873.2370000000003</v>
      </c>
      <c r="I42" s="160">
        <v>3577.3429999999998</v>
      </c>
      <c r="J42" s="309">
        <f t="shared" si="13"/>
        <v>4.2874287459644507E-2</v>
      </c>
      <c r="K42" s="259">
        <f t="shared" si="14"/>
        <v>8.1700737083757011E-2</v>
      </c>
      <c r="L42" s="64">
        <f t="shared" si="15"/>
        <v>0.90971190511398148</v>
      </c>
      <c r="N42" s="39">
        <f t="shared" si="16"/>
        <v>3.0234078679359189</v>
      </c>
      <c r="O42" s="173">
        <f t="shared" si="17"/>
        <v>3.2707285519019509</v>
      </c>
      <c r="P42" s="64">
        <f t="shared" si="8"/>
        <v>8.180195817737218E-2</v>
      </c>
    </row>
    <row r="43" spans="1:16" ht="20.100000000000001" customHeight="1" x14ac:dyDescent="0.25">
      <c r="A43" s="44" t="s">
        <v>169</v>
      </c>
      <c r="B43" s="24">
        <v>5913.86</v>
      </c>
      <c r="C43" s="160">
        <v>6419.340000000002</v>
      </c>
      <c r="D43" s="309">
        <f t="shared" si="11"/>
        <v>3.4569530183468353E-2</v>
      </c>
      <c r="E43" s="259">
        <f t="shared" si="12"/>
        <v>3.9312362216519244E-2</v>
      </c>
      <c r="F43" s="64">
        <f t="shared" si="18"/>
        <v>8.547378531111699E-2</v>
      </c>
      <c r="H43" s="24">
        <v>2104.2720000000004</v>
      </c>
      <c r="I43" s="160">
        <v>2474.002</v>
      </c>
      <c r="J43" s="309">
        <f t="shared" si="13"/>
        <v>4.816217201629109E-2</v>
      </c>
      <c r="K43" s="259">
        <f t="shared" si="14"/>
        <v>5.6502210424521505E-2</v>
      </c>
      <c r="L43" s="64">
        <f t="shared" si="15"/>
        <v>0.17570447166525976</v>
      </c>
      <c r="N43" s="39">
        <f t="shared" si="16"/>
        <v>3.55820394801365</v>
      </c>
      <c r="O43" s="173">
        <f t="shared" si="17"/>
        <v>3.8539818735259375</v>
      </c>
      <c r="P43" s="64">
        <f t="shared" si="8"/>
        <v>8.3125624566125281E-2</v>
      </c>
    </row>
    <row r="44" spans="1:16" ht="20.100000000000001" customHeight="1" x14ac:dyDescent="0.25">
      <c r="A44" s="44" t="s">
        <v>173</v>
      </c>
      <c r="B44" s="24">
        <v>9022.2099999999991</v>
      </c>
      <c r="C44" s="160">
        <v>6518.4800000000005</v>
      </c>
      <c r="D44" s="309">
        <f t="shared" si="11"/>
        <v>5.2739422461233441E-2</v>
      </c>
      <c r="E44" s="259">
        <f t="shared" si="12"/>
        <v>3.9919500581233627E-2</v>
      </c>
      <c r="F44" s="64">
        <f t="shared" si="18"/>
        <v>-0.2775073956380974</v>
      </c>
      <c r="H44" s="24">
        <v>2562.8179999999998</v>
      </c>
      <c r="I44" s="160">
        <v>2235.2039999999997</v>
      </c>
      <c r="J44" s="309">
        <f t="shared" si="13"/>
        <v>5.8657284496703405E-2</v>
      </c>
      <c r="K44" s="259">
        <f t="shared" si="14"/>
        <v>5.1048449738412563E-2</v>
      </c>
      <c r="L44" s="64">
        <f t="shared" si="15"/>
        <v>-0.12783350202784594</v>
      </c>
      <c r="N44" s="39">
        <f t="shared" si="16"/>
        <v>2.8405656707170417</v>
      </c>
      <c r="O44" s="173">
        <f t="shared" si="17"/>
        <v>3.4290263987923559</v>
      </c>
      <c r="P44" s="64">
        <f t="shared" si="8"/>
        <v>0.20716321898193241</v>
      </c>
    </row>
    <row r="45" spans="1:16" ht="20.100000000000001" customHeight="1" x14ac:dyDescent="0.25">
      <c r="A45" s="44" t="s">
        <v>168</v>
      </c>
      <c r="B45" s="24">
        <v>7791.6</v>
      </c>
      <c r="C45" s="160">
        <v>6790.4</v>
      </c>
      <c r="D45" s="309">
        <f t="shared" si="11"/>
        <v>4.5545878897625583E-2</v>
      </c>
      <c r="E45" s="259">
        <f t="shared" si="12"/>
        <v>4.15847523881041E-2</v>
      </c>
      <c r="F45" s="64">
        <f t="shared" si="18"/>
        <v>-0.12849735612711133</v>
      </c>
      <c r="H45" s="24">
        <v>2452.6519999999996</v>
      </c>
      <c r="I45" s="160">
        <v>2214.5290000000005</v>
      </c>
      <c r="J45" s="309">
        <f t="shared" si="13"/>
        <v>5.613582631907868E-2</v>
      </c>
      <c r="K45" s="259">
        <f t="shared" si="14"/>
        <v>5.0576266126383572E-2</v>
      </c>
      <c r="L45" s="64">
        <f t="shared" si="15"/>
        <v>-9.7087968452107834E-2</v>
      </c>
      <c r="N45" s="39">
        <f t="shared" si="16"/>
        <v>3.1478155962831762</v>
      </c>
      <c r="O45" s="173">
        <f t="shared" si="17"/>
        <v>3.2612644321394919</v>
      </c>
      <c r="P45" s="64">
        <f t="shared" si="8"/>
        <v>3.6040496142871865E-2</v>
      </c>
    </row>
    <row r="46" spans="1:16" ht="20.100000000000001" customHeight="1" x14ac:dyDescent="0.25">
      <c r="A46" s="44" t="s">
        <v>176</v>
      </c>
      <c r="B46" s="24">
        <v>5277.42</v>
      </c>
      <c r="C46" s="160">
        <v>5204.7499999999991</v>
      </c>
      <c r="D46" s="309">
        <f t="shared" si="11"/>
        <v>3.0849213539184149E-2</v>
      </c>
      <c r="E46" s="259">
        <f t="shared" si="12"/>
        <v>3.1874151742457703E-2</v>
      </c>
      <c r="F46" s="64">
        <f t="shared" si="18"/>
        <v>-1.3769986091688927E-2</v>
      </c>
      <c r="H46" s="24">
        <v>1945.8949999999995</v>
      </c>
      <c r="I46" s="160">
        <v>2068.4679999999998</v>
      </c>
      <c r="J46" s="309">
        <f t="shared" si="13"/>
        <v>4.453726976153307E-2</v>
      </c>
      <c r="K46" s="259">
        <f t="shared" si="14"/>
        <v>4.7240468759681332E-2</v>
      </c>
      <c r="L46" s="64">
        <f t="shared" si="15"/>
        <v>6.2990551905421591E-2</v>
      </c>
      <c r="N46" s="39">
        <f t="shared" si="16"/>
        <v>3.6872089013192042</v>
      </c>
      <c r="O46" s="173">
        <f t="shared" si="17"/>
        <v>3.9741928046495993</v>
      </c>
      <c r="P46" s="64">
        <f t="shared" si="8"/>
        <v>7.783228751365795E-2</v>
      </c>
    </row>
    <row r="47" spans="1:16" ht="20.100000000000001" customHeight="1" x14ac:dyDescent="0.25">
      <c r="A47" s="44" t="s">
        <v>178</v>
      </c>
      <c r="B47" s="24">
        <v>3366.4799999999996</v>
      </c>
      <c r="C47" s="160">
        <v>6969.1499999999987</v>
      </c>
      <c r="D47" s="309">
        <f t="shared" si="11"/>
        <v>1.9678793879470014E-2</v>
      </c>
      <c r="E47" s="259">
        <f t="shared" si="12"/>
        <v>4.2679426411633428E-2</v>
      </c>
      <c r="F47" s="64">
        <f t="shared" si="18"/>
        <v>1.0701593355671204</v>
      </c>
      <c r="H47" s="24">
        <v>1070.403</v>
      </c>
      <c r="I47" s="160">
        <v>2018.5</v>
      </c>
      <c r="J47" s="309">
        <f t="shared" si="13"/>
        <v>2.4499177583864645E-2</v>
      </c>
      <c r="K47" s="259">
        <f t="shared" si="14"/>
        <v>4.6099280332795471E-2</v>
      </c>
      <c r="L47" s="64">
        <f t="shared" si="15"/>
        <v>0.88573836209352919</v>
      </c>
      <c r="N47" s="39">
        <f t="shared" si="16"/>
        <v>3.17959114564768</v>
      </c>
      <c r="O47" s="173">
        <f t="shared" si="17"/>
        <v>2.8963359950639611</v>
      </c>
      <c r="P47" s="64">
        <f t="shared" si="8"/>
        <v>-8.9085400483470037E-2</v>
      </c>
    </row>
    <row r="48" spans="1:16" ht="20.100000000000001" customHeight="1" x14ac:dyDescent="0.25">
      <c r="A48" s="44" t="s">
        <v>185</v>
      </c>
      <c r="B48" s="24">
        <v>3224.21</v>
      </c>
      <c r="C48" s="160">
        <v>3581.7700000000004</v>
      </c>
      <c r="D48" s="309">
        <f t="shared" si="11"/>
        <v>1.8847153113675418E-2</v>
      </c>
      <c r="E48" s="259">
        <f t="shared" si="12"/>
        <v>2.1934940292345023E-2</v>
      </c>
      <c r="F48" s="64">
        <f t="shared" si="18"/>
        <v>0.11089848365956324</v>
      </c>
      <c r="H48" s="24">
        <v>1016.5809999999999</v>
      </c>
      <c r="I48" s="160">
        <v>1134.0409999999999</v>
      </c>
      <c r="J48" s="309">
        <f t="shared" si="13"/>
        <v>2.3267310020041704E-2</v>
      </c>
      <c r="K48" s="259">
        <f t="shared" si="14"/>
        <v>2.5899665081933962E-2</v>
      </c>
      <c r="L48" s="64">
        <f t="shared" si="15"/>
        <v>0.1155441622458024</v>
      </c>
      <c r="N48" s="39">
        <f t="shared" si="16"/>
        <v>3.1529615006466698</v>
      </c>
      <c r="O48" s="173">
        <f t="shared" si="17"/>
        <v>3.1661469050218183</v>
      </c>
      <c r="P48" s="64">
        <f t="shared" si="8"/>
        <v>4.1819109977854676E-3</v>
      </c>
    </row>
    <row r="49" spans="1:16" ht="20.100000000000001" customHeight="1" x14ac:dyDescent="0.25">
      <c r="A49" s="44" t="s">
        <v>175</v>
      </c>
      <c r="B49" s="24">
        <v>3045.9100000000003</v>
      </c>
      <c r="C49" s="160">
        <v>2478.41</v>
      </c>
      <c r="D49" s="309">
        <f t="shared" si="11"/>
        <v>1.7804898607868314E-2</v>
      </c>
      <c r="E49" s="259">
        <f t="shared" si="12"/>
        <v>1.5177907953316605E-2</v>
      </c>
      <c r="F49" s="64">
        <f t="shared" si="18"/>
        <v>-0.18631541969395038</v>
      </c>
      <c r="H49" s="24">
        <v>1234.1859999999999</v>
      </c>
      <c r="I49" s="160">
        <v>1052.8490000000004</v>
      </c>
      <c r="J49" s="309">
        <f t="shared" si="13"/>
        <v>2.8247811324818378E-2</v>
      </c>
      <c r="K49" s="259">
        <f t="shared" si="14"/>
        <v>2.4045370918555062E-2</v>
      </c>
      <c r="L49" s="64">
        <f t="shared" si="15"/>
        <v>-0.14692842083770158</v>
      </c>
      <c r="N49" s="39">
        <f t="shared" si="16"/>
        <v>4.0519450673197817</v>
      </c>
      <c r="O49" s="173">
        <f t="shared" si="17"/>
        <v>4.2480824399514221</v>
      </c>
      <c r="P49" s="64">
        <f t="shared" si="8"/>
        <v>4.8405733388033903E-2</v>
      </c>
    </row>
    <row r="50" spans="1:16" ht="20.100000000000001" customHeight="1" x14ac:dyDescent="0.25">
      <c r="A50" s="44" t="s">
        <v>186</v>
      </c>
      <c r="B50" s="24">
        <v>1728.4600000000003</v>
      </c>
      <c r="C50" s="160">
        <v>4824</v>
      </c>
      <c r="D50" s="309">
        <f t="shared" si="11"/>
        <v>1.0103730920400166E-2</v>
      </c>
      <c r="E50" s="259">
        <f t="shared" si="12"/>
        <v>2.9542419521709204E-2</v>
      </c>
      <c r="F50" s="64">
        <f t="shared" si="18"/>
        <v>1.7909237124376609</v>
      </c>
      <c r="H50" s="24">
        <v>426.54200000000009</v>
      </c>
      <c r="I50" s="160">
        <v>1027.856</v>
      </c>
      <c r="J50" s="309">
        <f t="shared" si="13"/>
        <v>9.7626110959860863E-3</v>
      </c>
      <c r="K50" s="259">
        <f t="shared" si="14"/>
        <v>2.3474571159646181E-2</v>
      </c>
      <c r="L50" s="64">
        <f t="shared" si="15"/>
        <v>1.4097415963726896</v>
      </c>
      <c r="N50" s="39">
        <f t="shared" si="16"/>
        <v>2.4677574256852921</v>
      </c>
      <c r="O50" s="173">
        <f t="shared" si="17"/>
        <v>2.1307131011608624</v>
      </c>
      <c r="P50" s="64">
        <f t="shared" si="8"/>
        <v>-0.13657919575739216</v>
      </c>
    </row>
    <row r="51" spans="1:16" ht="20.100000000000001" customHeight="1" x14ac:dyDescent="0.25">
      <c r="A51" s="44" t="s">
        <v>188</v>
      </c>
      <c r="B51" s="24">
        <v>6297.0700000000015</v>
      </c>
      <c r="C51" s="160">
        <v>2738.1700000000005</v>
      </c>
      <c r="D51" s="309">
        <f t="shared" si="11"/>
        <v>3.6809588227048516E-2</v>
      </c>
      <c r="E51" s="259">
        <f t="shared" si="12"/>
        <v>1.6768691306334682E-2</v>
      </c>
      <c r="F51" s="64">
        <f t="shared" si="18"/>
        <v>-0.56516760969784363</v>
      </c>
      <c r="H51" s="24">
        <v>1016.2379999999999</v>
      </c>
      <c r="I51" s="160">
        <v>551.24099999999987</v>
      </c>
      <c r="J51" s="309">
        <f t="shared" si="13"/>
        <v>2.3259459502142126E-2</v>
      </c>
      <c r="K51" s="259">
        <f t="shared" si="14"/>
        <v>1.2589454243215507E-2</v>
      </c>
      <c r="L51" s="64">
        <f t="shared" si="15"/>
        <v>-0.45756702662171667</v>
      </c>
      <c r="N51" s="39">
        <f t="shared" si="16"/>
        <v>1.613826747995496</v>
      </c>
      <c r="O51" s="173">
        <f t="shared" si="17"/>
        <v>2.0131730316233094</v>
      </c>
      <c r="P51" s="64">
        <f t="shared" si="8"/>
        <v>0.24745300827603334</v>
      </c>
    </row>
    <row r="52" spans="1:16" ht="20.100000000000001" customHeight="1" x14ac:dyDescent="0.25">
      <c r="A52" s="44" t="s">
        <v>179</v>
      </c>
      <c r="B52" s="24">
        <v>88.700000000000017</v>
      </c>
      <c r="C52" s="160">
        <v>1611.05</v>
      </c>
      <c r="D52" s="309">
        <f t="shared" si="11"/>
        <v>5.1849677321979951E-4</v>
      </c>
      <c r="E52" s="259">
        <f t="shared" si="12"/>
        <v>9.8661515278709814E-3</v>
      </c>
      <c r="F52" s="64">
        <f t="shared" si="18"/>
        <v>17.162908680947009</v>
      </c>
      <c r="H52" s="24">
        <v>53.352999999999994</v>
      </c>
      <c r="I52" s="160">
        <v>480.61500000000001</v>
      </c>
      <c r="J52" s="309">
        <f t="shared" si="13"/>
        <v>1.2211331822051417E-3</v>
      </c>
      <c r="K52" s="259">
        <f t="shared" si="14"/>
        <v>1.0976470456847409E-2</v>
      </c>
      <c r="L52" s="64">
        <f t="shared" si="15"/>
        <v>8.0082094727569224</v>
      </c>
      <c r="N52" s="39">
        <f t="shared" si="16"/>
        <v>6.0149943630214189</v>
      </c>
      <c r="O52" s="173">
        <f t="shared" si="17"/>
        <v>2.983240743614413</v>
      </c>
      <c r="P52" s="64">
        <f t="shared" si="8"/>
        <v>-0.50403266178359507</v>
      </c>
    </row>
    <row r="53" spans="1:16" ht="20.100000000000001" customHeight="1" x14ac:dyDescent="0.25">
      <c r="A53" s="44" t="s">
        <v>187</v>
      </c>
      <c r="B53" s="24">
        <v>719.75</v>
      </c>
      <c r="C53" s="160">
        <v>768.74999999999989</v>
      </c>
      <c r="D53" s="309">
        <f t="shared" si="11"/>
        <v>4.2073061164030513E-3</v>
      </c>
      <c r="E53" s="259">
        <f t="shared" si="12"/>
        <v>4.7078638074863075E-3</v>
      </c>
      <c r="F53" s="64">
        <f t="shared" si="18"/>
        <v>6.8079194164640339E-2</v>
      </c>
      <c r="H53" s="24">
        <v>304.40499999999986</v>
      </c>
      <c r="I53" s="160">
        <v>278.005</v>
      </c>
      <c r="J53" s="309">
        <f t="shared" si="13"/>
        <v>6.9671629773237868E-3</v>
      </c>
      <c r="K53" s="259">
        <f t="shared" si="14"/>
        <v>6.3491852508886816E-3</v>
      </c>
      <c r="L53" s="64">
        <f t="shared" si="15"/>
        <v>-8.6726564938157641E-2</v>
      </c>
      <c r="N53" s="39">
        <f t="shared" si="16"/>
        <v>4.2293157346300783</v>
      </c>
      <c r="O53" s="173">
        <f t="shared" si="17"/>
        <v>3.6163252032520332</v>
      </c>
      <c r="P53" s="64">
        <f t="shared" si="8"/>
        <v>-0.14493846518925382</v>
      </c>
    </row>
    <row r="54" spans="1:16" ht="20.100000000000001" customHeight="1" x14ac:dyDescent="0.25">
      <c r="A54" s="44" t="s">
        <v>192</v>
      </c>
      <c r="B54" s="24">
        <v>1097.8600000000001</v>
      </c>
      <c r="C54" s="160">
        <v>883.40999999999985</v>
      </c>
      <c r="D54" s="309">
        <f t="shared" si="11"/>
        <v>6.4175520569006656E-3</v>
      </c>
      <c r="E54" s="259">
        <f t="shared" si="12"/>
        <v>5.4100474356702163E-3</v>
      </c>
      <c r="F54" s="64">
        <f>(C54-B54)/B54</f>
        <v>-0.19533455996210833</v>
      </c>
      <c r="H54" s="24">
        <v>302.29499999999996</v>
      </c>
      <c r="I54" s="160">
        <v>243.83299999999997</v>
      </c>
      <c r="J54" s="309">
        <f t="shared" si="13"/>
        <v>6.9188697039473555E-3</v>
      </c>
      <c r="K54" s="259">
        <f t="shared" si="14"/>
        <v>5.5687519551085047E-3</v>
      </c>
      <c r="L54" s="64">
        <f t="shared" si="15"/>
        <v>-0.19339387022610363</v>
      </c>
      <c r="N54" s="39">
        <f t="shared" si="16"/>
        <v>2.7534931594192331</v>
      </c>
      <c r="O54" s="173">
        <f t="shared" si="17"/>
        <v>2.7601340261033949</v>
      </c>
      <c r="P54" s="64">
        <f t="shared" si="8"/>
        <v>2.4117970518446621E-3</v>
      </c>
    </row>
    <row r="55" spans="1:16" ht="20.100000000000001" customHeight="1" x14ac:dyDescent="0.25">
      <c r="A55" s="44" t="s">
        <v>191</v>
      </c>
      <c r="B55" s="24">
        <v>315.73999999999995</v>
      </c>
      <c r="C55" s="160">
        <v>548.49</v>
      </c>
      <c r="D55" s="309">
        <f t="shared" si="11"/>
        <v>1.8456614563294189E-3</v>
      </c>
      <c r="E55" s="259">
        <f t="shared" si="12"/>
        <v>3.3589804484789139E-3</v>
      </c>
      <c r="F55" s="64">
        <f>(C55-B55)/B55</f>
        <v>0.73715715462089093</v>
      </c>
      <c r="H55" s="24">
        <v>126.80199999999999</v>
      </c>
      <c r="I55" s="160">
        <v>238.74499999999998</v>
      </c>
      <c r="J55" s="309">
        <f t="shared" si="13"/>
        <v>2.902219739658058E-3</v>
      </c>
      <c r="K55" s="259">
        <f t="shared" si="14"/>
        <v>5.452550251698416E-3</v>
      </c>
      <c r="L55" s="64">
        <f t="shared" si="15"/>
        <v>0.88281730572072992</v>
      </c>
      <c r="N55" s="39">
        <f t="shared" ref="N55:N56" si="19">(H55/B55)*10</f>
        <v>4.0160258440489018</v>
      </c>
      <c r="O55" s="173">
        <f t="shared" ref="O55:O56" si="20">(I55/C55)*10</f>
        <v>4.3527685099090228</v>
      </c>
      <c r="P55" s="64">
        <f t="shared" ref="P55:P56" si="21">(O55-N55)/N55</f>
        <v>8.3849725807695896E-2</v>
      </c>
    </row>
    <row r="56" spans="1:16" ht="20.100000000000001" customHeight="1" x14ac:dyDescent="0.25">
      <c r="A56" s="44" t="s">
        <v>190</v>
      </c>
      <c r="B56" s="24">
        <v>448.40000000000003</v>
      </c>
      <c r="C56" s="160">
        <v>373.39999999999992</v>
      </c>
      <c r="D56" s="309">
        <f t="shared" si="11"/>
        <v>2.6211268670998655E-3</v>
      </c>
      <c r="E56" s="259">
        <f t="shared" si="12"/>
        <v>2.2867204497110725E-3</v>
      </c>
      <c r="F56" s="64">
        <f t="shared" si="18"/>
        <v>-0.16726137377341682</v>
      </c>
      <c r="H56" s="24">
        <v>145.88499999999999</v>
      </c>
      <c r="I56" s="160">
        <v>120.81</v>
      </c>
      <c r="J56" s="309">
        <f t="shared" si="13"/>
        <v>3.3389877661236874E-3</v>
      </c>
      <c r="K56" s="259">
        <f t="shared" si="14"/>
        <v>2.759105304436473E-3</v>
      </c>
      <c r="L56" s="64">
        <f t="shared" si="15"/>
        <v>-0.17188196181924112</v>
      </c>
      <c r="N56" s="39">
        <f t="shared" si="19"/>
        <v>3.2534567350579833</v>
      </c>
      <c r="O56" s="173">
        <f t="shared" si="20"/>
        <v>3.2354043920728448</v>
      </c>
      <c r="P56" s="64">
        <f t="shared" si="21"/>
        <v>-5.5486654519217816E-3</v>
      </c>
    </row>
    <row r="57" spans="1:16" ht="20.100000000000001" customHeight="1" x14ac:dyDescent="0.25">
      <c r="A57" s="44" t="s">
        <v>193</v>
      </c>
      <c r="B57" s="24">
        <v>468.21999999999997</v>
      </c>
      <c r="C57" s="160">
        <v>309.98</v>
      </c>
      <c r="D57" s="309">
        <f t="shared" si="11"/>
        <v>2.7369848833931733E-3</v>
      </c>
      <c r="E57" s="259">
        <f t="shared" si="12"/>
        <v>1.8983331681881052E-3</v>
      </c>
      <c r="F57" s="64">
        <f t="shared" ref="F57:F58" si="22">(C57-B57)/B57</f>
        <v>-0.33796078766391857</v>
      </c>
      <c r="H57" s="24">
        <v>127.47499999999999</v>
      </c>
      <c r="I57" s="160">
        <v>88.991</v>
      </c>
      <c r="J57" s="309">
        <f t="shared" si="13"/>
        <v>2.9176232339624846E-3</v>
      </c>
      <c r="K57" s="259">
        <f t="shared" si="14"/>
        <v>2.0324107288064411E-3</v>
      </c>
      <c r="L57" s="64">
        <f t="shared" si="15"/>
        <v>-0.30189448911551281</v>
      </c>
      <c r="N57" s="39">
        <f t="shared" si="16"/>
        <v>2.7225449574986116</v>
      </c>
      <c r="O57" s="173">
        <f t="shared" si="17"/>
        <v>2.8708626362991159</v>
      </c>
      <c r="P57" s="64">
        <f t="shared" ref="P57:P58" si="23">(O57-N57)/N57</f>
        <v>5.4477586638926941E-2</v>
      </c>
    </row>
    <row r="58" spans="1:16" ht="20.100000000000001" customHeight="1" x14ac:dyDescent="0.25">
      <c r="A58" s="44" t="s">
        <v>189</v>
      </c>
      <c r="B58" s="24">
        <v>102.35000000000002</v>
      </c>
      <c r="C58" s="160">
        <v>90.39</v>
      </c>
      <c r="D58" s="309">
        <f t="shared" si="11"/>
        <v>5.9828799029364697E-4</v>
      </c>
      <c r="E58" s="259">
        <f t="shared" si="12"/>
        <v>5.5355292300317055E-4</v>
      </c>
      <c r="F58" s="64">
        <f t="shared" si="22"/>
        <v>-0.11685393258426985</v>
      </c>
      <c r="H58" s="24">
        <v>42.173999999999999</v>
      </c>
      <c r="I58" s="160">
        <v>46.747999999999998</v>
      </c>
      <c r="J58" s="309">
        <f t="shared" si="13"/>
        <v>9.652703845391946E-4</v>
      </c>
      <c r="K58" s="259">
        <f t="shared" si="14"/>
        <v>1.067648826850395E-3</v>
      </c>
      <c r="L58" s="64">
        <f t="shared" si="15"/>
        <v>0.10845544648361545</v>
      </c>
      <c r="N58" s="39">
        <f t="shared" si="16"/>
        <v>4.1205666829506589</v>
      </c>
      <c r="O58" s="173">
        <f t="shared" si="17"/>
        <v>5.1718110410443625</v>
      </c>
      <c r="P58" s="64">
        <f t="shared" si="23"/>
        <v>0.25512130708704556</v>
      </c>
    </row>
    <row r="59" spans="1:16" ht="20.100000000000001" customHeight="1" x14ac:dyDescent="0.25">
      <c r="A59" s="44" t="s">
        <v>217</v>
      </c>
      <c r="B59" s="24">
        <v>122.07000000000001</v>
      </c>
      <c r="C59" s="160">
        <v>147.65</v>
      </c>
      <c r="D59" s="309">
        <f t="shared" si="11"/>
        <v>7.1356145554612083E-4</v>
      </c>
      <c r="E59" s="259">
        <f t="shared" si="12"/>
        <v>9.0421605356143535E-4</v>
      </c>
      <c r="F59" s="64">
        <f t="shared" ref="F59:F60" si="24">(C59-B59)/B59</f>
        <v>0.20955189645285488</v>
      </c>
      <c r="H59" s="24">
        <v>43.381999999999998</v>
      </c>
      <c r="I59" s="160">
        <v>46.582000000000008</v>
      </c>
      <c r="J59" s="309">
        <f t="shared" si="13"/>
        <v>9.9291885574238491E-4</v>
      </c>
      <c r="K59" s="259">
        <f t="shared" si="14"/>
        <v>1.0638576549231009E-3</v>
      </c>
      <c r="L59" s="64">
        <f t="shared" si="15"/>
        <v>7.3763311972707801E-2</v>
      </c>
      <c r="N59" s="39">
        <f t="shared" si="16"/>
        <v>3.5538625378880968</v>
      </c>
      <c r="O59" s="173">
        <f t="shared" si="17"/>
        <v>3.1548933288181513</v>
      </c>
      <c r="P59" s="64">
        <f t="shared" ref="P59" si="25">(O59-N59)/N59</f>
        <v>-0.11226354559764015</v>
      </c>
    </row>
    <row r="60" spans="1:16" ht="20.100000000000001" customHeight="1" x14ac:dyDescent="0.25">
      <c r="A60" s="44" t="s">
        <v>194</v>
      </c>
      <c r="B60" s="24">
        <v>36.54</v>
      </c>
      <c r="C60" s="160">
        <v>58.38000000000001</v>
      </c>
      <c r="D60" s="309">
        <f t="shared" si="11"/>
        <v>2.1359495032076067E-4</v>
      </c>
      <c r="E60" s="259">
        <f t="shared" si="12"/>
        <v>3.5752206709730171E-4</v>
      </c>
      <c r="F60" s="64">
        <f t="shared" si="24"/>
        <v>0.59770114942528763</v>
      </c>
      <c r="H60" s="24">
        <v>26.220000000000002</v>
      </c>
      <c r="I60" s="160">
        <v>30.740000000000002</v>
      </c>
      <c r="J60" s="309">
        <f t="shared" si="13"/>
        <v>6.001183070758686E-4</v>
      </c>
      <c r="K60" s="259">
        <f t="shared" si="14"/>
        <v>7.0205195810261719E-4</v>
      </c>
      <c r="L60" s="64">
        <f t="shared" si="15"/>
        <v>0.17238749046529364</v>
      </c>
      <c r="N60" s="39">
        <f t="shared" ref="N60" si="26">(H60/B60)*10</f>
        <v>7.1756978653530386</v>
      </c>
      <c r="O60" s="173">
        <f t="shared" ref="O60" si="27">(I60/C60)*10</f>
        <v>5.2655018842069197</v>
      </c>
      <c r="P60" s="64">
        <f t="shared" ref="P60" si="28">(O60-N60)/N60</f>
        <v>-0.26620351316201057</v>
      </c>
    </row>
    <row r="61" spans="1:16" ht="20.100000000000001" customHeight="1" thickBot="1" x14ac:dyDescent="0.3">
      <c r="A61" s="13" t="s">
        <v>17</v>
      </c>
      <c r="B61" s="24">
        <f>B62-SUM(B39:B60)</f>
        <v>148.80999999999767</v>
      </c>
      <c r="C61" s="160">
        <f>C62-SUM(C39:C60)</f>
        <v>147.62000000002445</v>
      </c>
      <c r="D61" s="309">
        <f t="shared" si="11"/>
        <v>8.6987040386513124E-4</v>
      </c>
      <c r="E61" s="259">
        <f t="shared" si="12"/>
        <v>9.0403233204714654E-4</v>
      </c>
      <c r="F61" s="64">
        <f t="shared" si="18"/>
        <v>-7.9967744101420817E-3</v>
      </c>
      <c r="H61" s="24">
        <f>H62-SUM(H39:H60)</f>
        <v>75.653999999994994</v>
      </c>
      <c r="I61" s="160">
        <f>I62-SUM(I39:I60)</f>
        <v>63.023000000001048</v>
      </c>
      <c r="J61" s="309">
        <f t="shared" si="13"/>
        <v>1.7315541725215393E-3</v>
      </c>
      <c r="K61" s="259">
        <f t="shared" si="14"/>
        <v>1.4393435444210142E-3</v>
      </c>
      <c r="L61" s="64">
        <f t="shared" si="15"/>
        <v>-0.16695746424504695</v>
      </c>
      <c r="N61" s="39">
        <f t="shared" si="16"/>
        <v>5.0839325314156429</v>
      </c>
      <c r="O61" s="173">
        <f t="shared" si="17"/>
        <v>4.2692724563060978</v>
      </c>
      <c r="P61" s="64">
        <f t="shared" si="8"/>
        <v>-0.16024210983828685</v>
      </c>
    </row>
    <row r="62" spans="1:16" ht="26.25" customHeight="1" thickBot="1" x14ac:dyDescent="0.3">
      <c r="A62" s="17" t="s">
        <v>18</v>
      </c>
      <c r="B62" s="46">
        <v>171071.46000000002</v>
      </c>
      <c r="C62" s="171">
        <v>163290.62000000002</v>
      </c>
      <c r="D62" s="315">
        <f>SUM(D39:D61)</f>
        <v>0.99999999999999989</v>
      </c>
      <c r="E62" s="316">
        <f>SUM(E39:E61)</f>
        <v>1</v>
      </c>
      <c r="F62" s="69">
        <f t="shared" si="18"/>
        <v>-4.5482981205631823E-2</v>
      </c>
      <c r="G62" s="2"/>
      <c r="H62" s="46">
        <v>43691.385000000002</v>
      </c>
      <c r="I62" s="171">
        <v>43785.932999999997</v>
      </c>
      <c r="J62" s="315">
        <f>SUM(J39:J61)</f>
        <v>1</v>
      </c>
      <c r="K62" s="316">
        <f>SUM(K39:K61)</f>
        <v>1.0000000000000002</v>
      </c>
      <c r="L62" s="69">
        <f t="shared" si="15"/>
        <v>2.1639964034098533E-3</v>
      </c>
      <c r="M62" s="2"/>
      <c r="N62" s="34">
        <f t="shared" si="16"/>
        <v>2.5539844577231059</v>
      </c>
      <c r="O62" s="166">
        <f t="shared" si="17"/>
        <v>2.6814726406207527</v>
      </c>
      <c r="P62" s="69">
        <f t="shared" si="8"/>
        <v>4.9917368334850172E-2</v>
      </c>
    </row>
    <row r="64" spans="1:16" ht="15.75" thickBot="1" x14ac:dyDescent="0.3"/>
    <row r="65" spans="1:16" x14ac:dyDescent="0.25">
      <c r="A65" s="467" t="s">
        <v>15</v>
      </c>
      <c r="B65" s="454" t="s">
        <v>1</v>
      </c>
      <c r="C65" s="450"/>
      <c r="D65" s="454" t="s">
        <v>104</v>
      </c>
      <c r="E65" s="450"/>
      <c r="F65" s="148" t="s">
        <v>0</v>
      </c>
      <c r="H65" s="465" t="s">
        <v>19</v>
      </c>
      <c r="I65" s="466"/>
      <c r="J65" s="454" t="s">
        <v>104</v>
      </c>
      <c r="K65" s="455"/>
      <c r="L65" s="148" t="s">
        <v>0</v>
      </c>
      <c r="N65" s="462" t="s">
        <v>22</v>
      </c>
      <c r="O65" s="450"/>
      <c r="P65" s="148" t="s">
        <v>0</v>
      </c>
    </row>
    <row r="66" spans="1:16" x14ac:dyDescent="0.25">
      <c r="A66" s="468"/>
      <c r="B66" s="457" t="str">
        <f>B5</f>
        <v>jan-jun</v>
      </c>
      <c r="C66" s="459"/>
      <c r="D66" s="457" t="str">
        <f>B5</f>
        <v>jan-jun</v>
      </c>
      <c r="E66" s="459"/>
      <c r="F66" s="149" t="str">
        <f>F37</f>
        <v>2022/2021</v>
      </c>
      <c r="H66" s="460" t="str">
        <f>B5</f>
        <v>jan-jun</v>
      </c>
      <c r="I66" s="459"/>
      <c r="J66" s="457" t="str">
        <f>B5</f>
        <v>jan-jun</v>
      </c>
      <c r="K66" s="458"/>
      <c r="L66" s="149" t="str">
        <f>L37</f>
        <v>2022/2021</v>
      </c>
      <c r="N66" s="460" t="str">
        <f>B5</f>
        <v>jan-jun</v>
      </c>
      <c r="O66" s="458"/>
      <c r="P66" s="149" t="str">
        <f>P37</f>
        <v>2022/2021</v>
      </c>
    </row>
    <row r="67" spans="1:16" ht="19.5" customHeight="1" thickBot="1" x14ac:dyDescent="0.3">
      <c r="A67" s="469"/>
      <c r="B67" s="117">
        <f>B6</f>
        <v>2021</v>
      </c>
      <c r="C67" s="152">
        <f>C6</f>
        <v>2022</v>
      </c>
      <c r="D67" s="117">
        <f>B6</f>
        <v>2021</v>
      </c>
      <c r="E67" s="152">
        <f>C6</f>
        <v>2022</v>
      </c>
      <c r="F67" s="150" t="s">
        <v>1</v>
      </c>
      <c r="H67" s="30">
        <f>B6</f>
        <v>2021</v>
      </c>
      <c r="I67" s="152">
        <f>C6</f>
        <v>2022</v>
      </c>
      <c r="J67" s="117">
        <f>B6</f>
        <v>2021</v>
      </c>
      <c r="K67" s="152">
        <f>C6</f>
        <v>2022</v>
      </c>
      <c r="L67" s="321">
        <v>1000</v>
      </c>
      <c r="N67" s="30">
        <f>B6</f>
        <v>2021</v>
      </c>
      <c r="O67" s="152">
        <f>C6</f>
        <v>2022</v>
      </c>
      <c r="P67" s="150"/>
    </row>
    <row r="68" spans="1:16" ht="20.100000000000001" customHeight="1" x14ac:dyDescent="0.25">
      <c r="A68" s="44" t="s">
        <v>164</v>
      </c>
      <c r="B68" s="45">
        <v>59960.959999999999</v>
      </c>
      <c r="C68" s="167">
        <v>54270.759999999987</v>
      </c>
      <c r="D68" s="309">
        <f>B68/$B$96</f>
        <v>0.28211611931871644</v>
      </c>
      <c r="E68" s="308">
        <f>C68/$C$96</f>
        <v>0.27154036180557856</v>
      </c>
      <c r="F68" s="73">
        <f t="shared" ref="F68:F75" si="29">(C68-B68)/B68</f>
        <v>-9.4898413901311984E-2</v>
      </c>
      <c r="H68" s="24">
        <v>18102.646000000004</v>
      </c>
      <c r="I68" s="167">
        <v>18038.052999999996</v>
      </c>
      <c r="J68" s="307">
        <f>H68/$H$96</f>
        <v>0.24492163267739242</v>
      </c>
      <c r="K68" s="308">
        <f>I68/$I$96</f>
        <v>0.23895856815302083</v>
      </c>
      <c r="L68" s="73">
        <f t="shared" ref="L68:L96" si="30">(I68-H68)/H68</f>
        <v>-3.568152412636695E-3</v>
      </c>
      <c r="N68" s="48">
        <f t="shared" ref="N68:N96" si="31">(H68/B68)*10</f>
        <v>3.0190720762309349</v>
      </c>
      <c r="O68" s="169">
        <f t="shared" ref="O68:O96" si="32">(I68/C68)*10</f>
        <v>3.3237148328123656</v>
      </c>
      <c r="P68" s="73">
        <f t="shared" si="8"/>
        <v>0.1009060893179312</v>
      </c>
    </row>
    <row r="69" spans="1:16" ht="20.100000000000001" customHeight="1" x14ac:dyDescent="0.25">
      <c r="A69" s="44" t="s">
        <v>166</v>
      </c>
      <c r="B69" s="24">
        <v>35693.289999999994</v>
      </c>
      <c r="C69" s="160">
        <v>34011.090000000004</v>
      </c>
      <c r="D69" s="309">
        <f t="shared" ref="D69:D95" si="33">B69/$B$96</f>
        <v>0.16793681189423162</v>
      </c>
      <c r="E69" s="259">
        <f t="shared" ref="E69:E95" si="34">C69/$C$96</f>
        <v>0.1701723669246957</v>
      </c>
      <c r="F69" s="64">
        <f t="shared" si="29"/>
        <v>-4.7129306376632416E-2</v>
      </c>
      <c r="H69" s="24">
        <v>12823.805000000004</v>
      </c>
      <c r="I69" s="160">
        <v>13621.352999999999</v>
      </c>
      <c r="J69" s="258">
        <f t="shared" ref="J69:J96" si="35">H69/$H$96</f>
        <v>0.17350100409279995</v>
      </c>
      <c r="K69" s="259">
        <f t="shared" ref="K69:K96" si="36">I69/$I$96</f>
        <v>0.18044846687094529</v>
      </c>
      <c r="L69" s="64">
        <f t="shared" si="30"/>
        <v>6.2192773517688003E-2</v>
      </c>
      <c r="N69" s="47">
        <f t="shared" si="31"/>
        <v>3.5927775220496643</v>
      </c>
      <c r="O69" s="163">
        <f t="shared" si="32"/>
        <v>4.0049739658446697</v>
      </c>
      <c r="P69" s="64">
        <f t="shared" si="8"/>
        <v>0.11472918689377935</v>
      </c>
    </row>
    <row r="70" spans="1:16" ht="20.100000000000001" customHeight="1" x14ac:dyDescent="0.25">
      <c r="A70" s="44" t="s">
        <v>165</v>
      </c>
      <c r="B70" s="24">
        <v>35629.070000000014</v>
      </c>
      <c r="C70" s="160">
        <v>30642.229999999992</v>
      </c>
      <c r="D70" s="309">
        <f t="shared" si="33"/>
        <v>0.16763465700574015</v>
      </c>
      <c r="E70" s="259">
        <f t="shared" si="34"/>
        <v>0.15331648609176937</v>
      </c>
      <c r="F70" s="64">
        <f t="shared" si="29"/>
        <v>-0.13996548324163444</v>
      </c>
      <c r="H70" s="24">
        <v>13505.764999999998</v>
      </c>
      <c r="I70" s="160">
        <v>12801.589000000002</v>
      </c>
      <c r="J70" s="258">
        <f t="shared" si="35"/>
        <v>0.1827276528722476</v>
      </c>
      <c r="K70" s="259">
        <f t="shared" si="36"/>
        <v>0.16958866777492354</v>
      </c>
      <c r="L70" s="64">
        <f t="shared" si="30"/>
        <v>-5.2138919935301405E-2</v>
      </c>
      <c r="N70" s="47">
        <f t="shared" si="31"/>
        <v>3.7906588636750809</v>
      </c>
      <c r="O70" s="163">
        <f t="shared" si="32"/>
        <v>4.1777602348131984</v>
      </c>
      <c r="P70" s="64">
        <f t="shared" si="8"/>
        <v>0.10211981216447921</v>
      </c>
    </row>
    <row r="71" spans="1:16" ht="20.100000000000001" customHeight="1" x14ac:dyDescent="0.25">
      <c r="A71" s="44" t="s">
        <v>215</v>
      </c>
      <c r="B71" s="24">
        <v>19429.12</v>
      </c>
      <c r="C71" s="160">
        <v>23088.12</v>
      </c>
      <c r="D71" s="309">
        <f t="shared" si="33"/>
        <v>9.1413945610238051E-2</v>
      </c>
      <c r="E71" s="259">
        <f t="shared" si="34"/>
        <v>0.11551996799401033</v>
      </c>
      <c r="F71" s="64">
        <f t="shared" si="29"/>
        <v>0.18832556492522565</v>
      </c>
      <c r="H71" s="24">
        <v>6588.6050000000005</v>
      </c>
      <c r="I71" s="160">
        <v>7813.9490000000023</v>
      </c>
      <c r="J71" s="258">
        <f t="shared" si="35"/>
        <v>8.9141216906436269E-2</v>
      </c>
      <c r="K71" s="259">
        <f t="shared" si="36"/>
        <v>0.1035150559021381</v>
      </c>
      <c r="L71" s="64">
        <f t="shared" si="30"/>
        <v>0.18597927785927398</v>
      </c>
      <c r="N71" s="47">
        <f t="shared" si="31"/>
        <v>3.3910980013505503</v>
      </c>
      <c r="O71" s="163">
        <f t="shared" si="32"/>
        <v>3.3844024545956981</v>
      </c>
      <c r="P71" s="64">
        <f t="shared" si="8"/>
        <v>-1.9744480260333337E-3</v>
      </c>
    </row>
    <row r="72" spans="1:16" ht="20.100000000000001" customHeight="1" x14ac:dyDescent="0.25">
      <c r="A72" s="44" t="s">
        <v>170</v>
      </c>
      <c r="B72" s="24">
        <v>19651.580000000002</v>
      </c>
      <c r="C72" s="160">
        <v>16895.120000000003</v>
      </c>
      <c r="D72" s="309">
        <f t="shared" si="33"/>
        <v>9.2460619177566566E-2</v>
      </c>
      <c r="E72" s="259">
        <f t="shared" si="34"/>
        <v>8.4533678864063613E-2</v>
      </c>
      <c r="F72" s="64">
        <f t="shared" si="29"/>
        <v>-0.1402665841626983</v>
      </c>
      <c r="H72" s="24">
        <v>7741.3979999999992</v>
      </c>
      <c r="I72" s="160">
        <v>7323.5019999999986</v>
      </c>
      <c r="J72" s="258">
        <f t="shared" si="35"/>
        <v>0.10473804975059998</v>
      </c>
      <c r="K72" s="259">
        <f t="shared" si="36"/>
        <v>9.7017873923853332E-2</v>
      </c>
      <c r="L72" s="64">
        <f t="shared" si="30"/>
        <v>-5.3981981032366594E-2</v>
      </c>
      <c r="N72" s="47">
        <f t="shared" si="31"/>
        <v>3.9393259982149011</v>
      </c>
      <c r="O72" s="163">
        <f t="shared" si="32"/>
        <v>4.3346848083943748</v>
      </c>
      <c r="P72" s="64">
        <f t="shared" ref="P72:P75" si="37">(O72-N72)/N72</f>
        <v>0.10036204425798469</v>
      </c>
    </row>
    <row r="73" spans="1:16" ht="20.100000000000001" customHeight="1" x14ac:dyDescent="0.25">
      <c r="A73" s="44" t="s">
        <v>171</v>
      </c>
      <c r="B73" s="24">
        <v>5855.6799999999985</v>
      </c>
      <c r="C73" s="160">
        <v>7508.9</v>
      </c>
      <c r="D73" s="309">
        <f t="shared" si="33"/>
        <v>2.7550955114331407E-2</v>
      </c>
      <c r="E73" s="259">
        <f t="shared" si="34"/>
        <v>3.7570312683329096E-2</v>
      </c>
      <c r="F73" s="64">
        <f t="shared" si="29"/>
        <v>0.2823275862068968</v>
      </c>
      <c r="H73" s="24">
        <v>2132.6190000000001</v>
      </c>
      <c r="I73" s="160">
        <v>3133.7649999999999</v>
      </c>
      <c r="J73" s="258">
        <f t="shared" si="35"/>
        <v>2.8853490664228196E-2</v>
      </c>
      <c r="K73" s="259">
        <f t="shared" si="36"/>
        <v>4.1514458202781164E-2</v>
      </c>
      <c r="L73" s="64">
        <f t="shared" si="30"/>
        <v>0.46944437801595112</v>
      </c>
      <c r="N73" s="47">
        <f t="shared" si="31"/>
        <v>3.6419664325919459</v>
      </c>
      <c r="O73" s="163">
        <f t="shared" si="32"/>
        <v>4.1734008976015131</v>
      </c>
      <c r="P73" s="64">
        <f t="shared" si="37"/>
        <v>0.14591964941075841</v>
      </c>
    </row>
    <row r="74" spans="1:16" ht="20.100000000000001" customHeight="1" x14ac:dyDescent="0.25">
      <c r="A74" s="44" t="s">
        <v>177</v>
      </c>
      <c r="B74" s="24">
        <v>5307.11</v>
      </c>
      <c r="C74" s="160">
        <v>4605.93</v>
      </c>
      <c r="D74" s="309">
        <f t="shared" si="33"/>
        <v>2.4969935071045446E-2</v>
      </c>
      <c r="E74" s="259">
        <f t="shared" si="34"/>
        <v>2.304548339936955E-2</v>
      </c>
      <c r="F74" s="64">
        <f t="shared" si="29"/>
        <v>-0.13212087181158849</v>
      </c>
      <c r="H74" s="24">
        <v>1961.1740000000004</v>
      </c>
      <c r="I74" s="160">
        <v>1763.3730000000005</v>
      </c>
      <c r="J74" s="258">
        <f t="shared" si="35"/>
        <v>2.65339076974964E-2</v>
      </c>
      <c r="K74" s="259">
        <f t="shared" si="36"/>
        <v>2.3360231129141099E-2</v>
      </c>
      <c r="L74" s="64">
        <f t="shared" si="30"/>
        <v>-0.10085846538858861</v>
      </c>
      <c r="N74" s="47">
        <f t="shared" si="31"/>
        <v>3.6953709269263317</v>
      </c>
      <c r="O74" s="163">
        <f t="shared" si="32"/>
        <v>3.8284841497808269</v>
      </c>
      <c r="P74" s="64">
        <f t="shared" si="37"/>
        <v>3.6021613387864589E-2</v>
      </c>
    </row>
    <row r="75" spans="1:16" ht="20.100000000000001" customHeight="1" x14ac:dyDescent="0.25">
      <c r="A75" s="44" t="s">
        <v>180</v>
      </c>
      <c r="B75" s="24">
        <v>4739.7700000000004</v>
      </c>
      <c r="C75" s="160">
        <v>4021.33</v>
      </c>
      <c r="D75" s="309">
        <f t="shared" si="33"/>
        <v>2.2300602239578433E-2</v>
      </c>
      <c r="E75" s="259">
        <f t="shared" si="34"/>
        <v>2.0120473771504721E-2</v>
      </c>
      <c r="F75" s="64">
        <f t="shared" si="29"/>
        <v>-0.1515769752540736</v>
      </c>
      <c r="H75" s="24">
        <v>1435.7570000000003</v>
      </c>
      <c r="I75" s="160">
        <v>1434.683</v>
      </c>
      <c r="J75" s="258">
        <f t="shared" si="35"/>
        <v>1.9425223725194368E-2</v>
      </c>
      <c r="K75" s="259">
        <f t="shared" si="36"/>
        <v>1.9005920175169708E-2</v>
      </c>
      <c r="L75" s="64">
        <f t="shared" si="30"/>
        <v>-7.4803744644831702E-4</v>
      </c>
      <c r="N75" s="47">
        <f t="shared" si="31"/>
        <v>3.0291701918025558</v>
      </c>
      <c r="O75" s="163">
        <f t="shared" si="32"/>
        <v>3.5676828313020819</v>
      </c>
      <c r="P75" s="64">
        <f t="shared" si="37"/>
        <v>0.17777563009065384</v>
      </c>
    </row>
    <row r="76" spans="1:16" ht="20.100000000000001" customHeight="1" x14ac:dyDescent="0.25">
      <c r="A76" s="44" t="s">
        <v>182</v>
      </c>
      <c r="B76" s="24">
        <v>5990.7800000000007</v>
      </c>
      <c r="C76" s="160">
        <v>2911.92</v>
      </c>
      <c r="D76" s="309">
        <f t="shared" si="33"/>
        <v>2.8186600169379881E-2</v>
      </c>
      <c r="E76" s="259">
        <f t="shared" si="34"/>
        <v>1.4569610050585262E-2</v>
      </c>
      <c r="F76" s="64">
        <f t="shared" ref="F76:F81" si="38">(C76-B76)/B76</f>
        <v>-0.5139330771619055</v>
      </c>
      <c r="H76" s="24">
        <v>2622.0100000000007</v>
      </c>
      <c r="I76" s="160">
        <v>1368.8789999999999</v>
      </c>
      <c r="J76" s="258">
        <f t="shared" si="35"/>
        <v>3.547475712094518E-2</v>
      </c>
      <c r="K76" s="259">
        <f t="shared" si="36"/>
        <v>1.8134183651347464E-2</v>
      </c>
      <c r="L76" s="64">
        <f t="shared" si="30"/>
        <v>-0.47792762041334719</v>
      </c>
      <c r="N76" s="47">
        <f t="shared" si="31"/>
        <v>4.3767422606071342</v>
      </c>
      <c r="O76" s="163">
        <f t="shared" si="32"/>
        <v>4.7009498887332066</v>
      </c>
      <c r="P76" s="64">
        <f t="shared" ref="P76:P81" si="39">(O76-N76)/N76</f>
        <v>7.4075101713003064E-2</v>
      </c>
    </row>
    <row r="77" spans="1:16" ht="20.100000000000001" customHeight="1" x14ac:dyDescent="0.25">
      <c r="A77" s="44" t="s">
        <v>181</v>
      </c>
      <c r="B77" s="24">
        <v>104.61</v>
      </c>
      <c r="C77" s="160">
        <v>553.25</v>
      </c>
      <c r="D77" s="309">
        <f t="shared" si="33"/>
        <v>4.9218970546720611E-4</v>
      </c>
      <c r="E77" s="259">
        <f t="shared" si="34"/>
        <v>2.7681518587345448E-3</v>
      </c>
      <c r="F77" s="64">
        <f t="shared" si="38"/>
        <v>4.2886913297007929</v>
      </c>
      <c r="H77" s="24">
        <v>194.12900000000002</v>
      </c>
      <c r="I77" s="160">
        <v>1005.1709999999999</v>
      </c>
      <c r="J77" s="258">
        <f t="shared" si="35"/>
        <v>2.6264885050522177E-3</v>
      </c>
      <c r="K77" s="259">
        <f t="shared" si="36"/>
        <v>1.3315972788689562E-2</v>
      </c>
      <c r="L77" s="64">
        <f t="shared" si="30"/>
        <v>4.1778508105435037</v>
      </c>
      <c r="N77" s="47">
        <f t="shared" si="31"/>
        <v>18.557403689895807</v>
      </c>
      <c r="O77" s="163">
        <f t="shared" si="32"/>
        <v>18.168477180298236</v>
      </c>
      <c r="P77" s="64">
        <f t="shared" si="39"/>
        <v>-2.0958023875362199E-2</v>
      </c>
    </row>
    <row r="78" spans="1:16" ht="20.100000000000001" customHeight="1" x14ac:dyDescent="0.25">
      <c r="A78" s="44" t="s">
        <v>205</v>
      </c>
      <c r="B78" s="24">
        <v>2339.73</v>
      </c>
      <c r="C78" s="160">
        <v>3236.65</v>
      </c>
      <c r="D78" s="309">
        <f t="shared" si="33"/>
        <v>1.1008421944104637E-2</v>
      </c>
      <c r="E78" s="259">
        <f t="shared" si="34"/>
        <v>1.6194376346268712E-2</v>
      </c>
      <c r="F78" s="64">
        <f t="shared" si="38"/>
        <v>0.38334337722728695</v>
      </c>
      <c r="H78" s="24">
        <v>645.62099999999987</v>
      </c>
      <c r="I78" s="160">
        <v>786.76800000000003</v>
      </c>
      <c r="J78" s="258">
        <f t="shared" si="35"/>
        <v>8.7349964977943388E-3</v>
      </c>
      <c r="K78" s="259">
        <f t="shared" si="36"/>
        <v>1.0422685571919317E-2</v>
      </c>
      <c r="L78" s="64">
        <f t="shared" si="30"/>
        <v>0.21862207084342081</v>
      </c>
      <c r="N78" s="47">
        <f t="shared" si="31"/>
        <v>2.7593824928517385</v>
      </c>
      <c r="O78" s="163">
        <f t="shared" si="32"/>
        <v>2.430809633417268</v>
      </c>
      <c r="P78" s="64">
        <f t="shared" si="39"/>
        <v>-0.11907477860921718</v>
      </c>
    </row>
    <row r="79" spans="1:16" ht="20.100000000000001" customHeight="1" x14ac:dyDescent="0.25">
      <c r="A79" s="44" t="s">
        <v>197</v>
      </c>
      <c r="B79" s="24">
        <v>4447.59</v>
      </c>
      <c r="C79" s="160">
        <v>3685.35</v>
      </c>
      <c r="D79" s="309">
        <f t="shared" si="33"/>
        <v>2.0925896301872585E-2</v>
      </c>
      <c r="E79" s="259">
        <f t="shared" si="34"/>
        <v>1.8439418802688394E-2</v>
      </c>
      <c r="F79" s="64">
        <f t="shared" si="38"/>
        <v>-0.17138270389132096</v>
      </c>
      <c r="H79" s="24">
        <v>1061.21</v>
      </c>
      <c r="I79" s="160">
        <v>765.19599999999991</v>
      </c>
      <c r="J79" s="258">
        <f t="shared" si="35"/>
        <v>1.4357751116249833E-2</v>
      </c>
      <c r="K79" s="259">
        <f t="shared" si="36"/>
        <v>1.0136911146475672E-2</v>
      </c>
      <c r="L79" s="64">
        <f t="shared" si="30"/>
        <v>-0.27894007783567826</v>
      </c>
      <c r="N79" s="47">
        <f t="shared" si="31"/>
        <v>2.3860337845889572</v>
      </c>
      <c r="O79" s="163">
        <f t="shared" si="32"/>
        <v>2.0763183958104383</v>
      </c>
      <c r="P79" s="64">
        <f t="shared" si="39"/>
        <v>-0.12980343814866546</v>
      </c>
    </row>
    <row r="80" spans="1:16" ht="20.100000000000001" customHeight="1" x14ac:dyDescent="0.25">
      <c r="A80" s="44" t="s">
        <v>196</v>
      </c>
      <c r="B80" s="24">
        <v>1448.23</v>
      </c>
      <c r="C80" s="160">
        <v>1100.6399999999999</v>
      </c>
      <c r="D80" s="309">
        <f t="shared" si="33"/>
        <v>6.8139173802578331E-3</v>
      </c>
      <c r="E80" s="259">
        <f t="shared" si="34"/>
        <v>5.506983573063875E-3</v>
      </c>
      <c r="F80" s="64">
        <f t="shared" si="38"/>
        <v>-0.24001021937123257</v>
      </c>
      <c r="H80" s="24">
        <v>873.86900000000003</v>
      </c>
      <c r="I80" s="160">
        <v>737.55399999999986</v>
      </c>
      <c r="J80" s="258">
        <f t="shared" si="35"/>
        <v>1.1823101563504043E-2</v>
      </c>
      <c r="K80" s="259">
        <f t="shared" si="36"/>
        <v>9.7707245773994075E-3</v>
      </c>
      <c r="L80" s="64">
        <f t="shared" si="30"/>
        <v>-0.15599019990410481</v>
      </c>
      <c r="N80" s="47">
        <f t="shared" si="31"/>
        <v>6.0340484591535883</v>
      </c>
      <c r="O80" s="163">
        <f t="shared" si="32"/>
        <v>6.7011375199883698</v>
      </c>
      <c r="P80" s="64">
        <f t="shared" si="39"/>
        <v>0.11055414376442642</v>
      </c>
    </row>
    <row r="81" spans="1:16" ht="20.100000000000001" customHeight="1" x14ac:dyDescent="0.25">
      <c r="A81" s="44" t="s">
        <v>200</v>
      </c>
      <c r="B81" s="24">
        <v>702.38</v>
      </c>
      <c r="C81" s="160">
        <v>1379.63</v>
      </c>
      <c r="D81" s="309">
        <f t="shared" si="33"/>
        <v>3.304695586713089E-3</v>
      </c>
      <c r="E81" s="259">
        <f t="shared" si="34"/>
        <v>6.9028926323830824E-3</v>
      </c>
      <c r="F81" s="64">
        <f t="shared" si="38"/>
        <v>0.96422164640223262</v>
      </c>
      <c r="H81" s="24">
        <v>314.16300000000001</v>
      </c>
      <c r="I81" s="160">
        <v>612.79700000000014</v>
      </c>
      <c r="J81" s="258">
        <f t="shared" si="35"/>
        <v>4.2505009978556513E-3</v>
      </c>
      <c r="K81" s="259">
        <f t="shared" si="36"/>
        <v>8.1180099475518103E-3</v>
      </c>
      <c r="L81" s="64">
        <f t="shared" si="30"/>
        <v>0.95057024538217461</v>
      </c>
      <c r="N81" s="47">
        <f t="shared" si="31"/>
        <v>4.4728352174036852</v>
      </c>
      <c r="O81" s="163">
        <f t="shared" si="32"/>
        <v>4.4417488746982894</v>
      </c>
      <c r="P81" s="64">
        <f t="shared" si="39"/>
        <v>-6.950030840492321E-3</v>
      </c>
    </row>
    <row r="82" spans="1:16" ht="20.100000000000001" customHeight="1" x14ac:dyDescent="0.25">
      <c r="A82" s="44" t="s">
        <v>208</v>
      </c>
      <c r="B82" s="24">
        <v>2406.0000000000005</v>
      </c>
      <c r="C82" s="160">
        <v>1835.96</v>
      </c>
      <c r="D82" s="309">
        <f t="shared" si="33"/>
        <v>1.1320222075844547E-2</v>
      </c>
      <c r="E82" s="259">
        <f t="shared" si="34"/>
        <v>9.1861113177808852E-3</v>
      </c>
      <c r="F82" s="64">
        <f t="shared" ref="F82:F93" si="40">(C82-B82)/B82</f>
        <v>-0.23692435577722373</v>
      </c>
      <c r="H82" s="24">
        <v>504.61099999999999</v>
      </c>
      <c r="I82" s="160">
        <v>388.78</v>
      </c>
      <c r="J82" s="258">
        <f t="shared" si="35"/>
        <v>6.8271870303916694E-3</v>
      </c>
      <c r="K82" s="259">
        <f t="shared" si="36"/>
        <v>5.1503514335239755E-3</v>
      </c>
      <c r="L82" s="64">
        <f t="shared" si="30"/>
        <v>-0.22954513476717714</v>
      </c>
      <c r="N82" s="47">
        <f t="shared" si="31"/>
        <v>2.0973025768911051</v>
      </c>
      <c r="O82" s="163">
        <f t="shared" si="32"/>
        <v>2.1175842610950126</v>
      </c>
      <c r="P82" s="64">
        <f t="shared" ref="P82:P87" si="41">(O82-N82)/N82</f>
        <v>9.6703663207107094E-3</v>
      </c>
    </row>
    <row r="83" spans="1:16" ht="20.100000000000001" customHeight="1" x14ac:dyDescent="0.25">
      <c r="A83" s="44" t="s">
        <v>203</v>
      </c>
      <c r="B83" s="24">
        <v>228.56999999999996</v>
      </c>
      <c r="C83" s="160">
        <v>364.56</v>
      </c>
      <c r="D83" s="309">
        <f t="shared" si="33"/>
        <v>1.0754210972052317E-3</v>
      </c>
      <c r="E83" s="259">
        <f t="shared" si="34"/>
        <v>1.8240532157618901E-3</v>
      </c>
      <c r="F83" s="64">
        <f t="shared" si="40"/>
        <v>0.59495996849980337</v>
      </c>
      <c r="H83" s="24">
        <v>279.63199999999995</v>
      </c>
      <c r="I83" s="160">
        <v>385.15399999999994</v>
      </c>
      <c r="J83" s="258">
        <f t="shared" si="35"/>
        <v>3.7833102403286552E-3</v>
      </c>
      <c r="K83" s="259">
        <f t="shared" si="36"/>
        <v>5.1023161068663335E-3</v>
      </c>
      <c r="L83" s="64">
        <f t="shared" si="30"/>
        <v>0.37736024489328834</v>
      </c>
      <c r="N83" s="47">
        <f t="shared" si="31"/>
        <v>12.233976462352889</v>
      </c>
      <c r="O83" s="163">
        <f t="shared" si="32"/>
        <v>10.564900153609829</v>
      </c>
      <c r="P83" s="64">
        <f t="shared" si="41"/>
        <v>-0.13642958312689579</v>
      </c>
    </row>
    <row r="84" spans="1:16" ht="20.100000000000001" customHeight="1" x14ac:dyDescent="0.25">
      <c r="A84" s="44" t="s">
        <v>206</v>
      </c>
      <c r="B84" s="24">
        <v>549.13999999999987</v>
      </c>
      <c r="C84" s="160">
        <v>620.72</v>
      </c>
      <c r="D84" s="309">
        <f t="shared" si="33"/>
        <v>2.5837018914086751E-3</v>
      </c>
      <c r="E84" s="259">
        <f t="shared" si="34"/>
        <v>3.1057337944034465E-3</v>
      </c>
      <c r="F84" s="64">
        <f t="shared" si="40"/>
        <v>0.13034927340933128</v>
      </c>
      <c r="H84" s="24">
        <v>241.19099999999997</v>
      </c>
      <c r="I84" s="160">
        <v>321.69200000000001</v>
      </c>
      <c r="J84" s="258">
        <f t="shared" si="35"/>
        <v>3.2632187309575042E-3</v>
      </c>
      <c r="K84" s="259">
        <f t="shared" si="36"/>
        <v>4.2616051580667601E-3</v>
      </c>
      <c r="L84" s="64">
        <f t="shared" si="30"/>
        <v>0.33376452686874736</v>
      </c>
      <c r="N84" s="47">
        <f t="shared" si="31"/>
        <v>4.3921586480678885</v>
      </c>
      <c r="O84" s="163">
        <f t="shared" si="32"/>
        <v>5.1825621858486919</v>
      </c>
      <c r="P84" s="64">
        <f t="shared" si="41"/>
        <v>0.17995787518479145</v>
      </c>
    </row>
    <row r="85" spans="1:16" ht="20.100000000000001" customHeight="1" x14ac:dyDescent="0.25">
      <c r="A85" s="44" t="s">
        <v>184</v>
      </c>
      <c r="B85" s="24">
        <v>609.81000000000006</v>
      </c>
      <c r="C85" s="160">
        <v>848.5999999999998</v>
      </c>
      <c r="D85" s="309">
        <f t="shared" si="33"/>
        <v>2.8691540415921707E-3</v>
      </c>
      <c r="E85" s="259">
        <f t="shared" si="34"/>
        <v>4.2459171573829809E-3</v>
      </c>
      <c r="F85" s="64">
        <f t="shared" si="40"/>
        <v>0.39158098424099264</v>
      </c>
      <c r="H85" s="24">
        <v>224.52699999999993</v>
      </c>
      <c r="I85" s="160">
        <v>318.01299999999998</v>
      </c>
      <c r="J85" s="258">
        <f t="shared" si="35"/>
        <v>3.0377614090314124E-3</v>
      </c>
      <c r="K85" s="259">
        <f t="shared" si="36"/>
        <v>4.212867715492721E-3</v>
      </c>
      <c r="L85" s="64">
        <f t="shared" si="30"/>
        <v>0.41636863272568592</v>
      </c>
      <c r="N85" s="47">
        <f t="shared" si="31"/>
        <v>3.6819173185090421</v>
      </c>
      <c r="O85" s="163">
        <f t="shared" si="32"/>
        <v>3.7475017676172531</v>
      </c>
      <c r="P85" s="64">
        <f t="shared" si="41"/>
        <v>1.7812580629803152E-2</v>
      </c>
    </row>
    <row r="86" spans="1:16" ht="20.100000000000001" customHeight="1" x14ac:dyDescent="0.25">
      <c r="A86" s="44" t="s">
        <v>207</v>
      </c>
      <c r="B86" s="24">
        <v>696.69999999999993</v>
      </c>
      <c r="C86" s="160">
        <v>848.0200000000001</v>
      </c>
      <c r="D86" s="309">
        <f t="shared" si="33"/>
        <v>3.2779712054201555E-3</v>
      </c>
      <c r="E86" s="259">
        <f t="shared" si="34"/>
        <v>4.2430151635681323E-3</v>
      </c>
      <c r="F86" s="64">
        <f t="shared" si="40"/>
        <v>0.21719534950480865</v>
      </c>
      <c r="H86" s="24">
        <v>226.63100000000003</v>
      </c>
      <c r="I86" s="160">
        <v>277.42400000000004</v>
      </c>
      <c r="J86" s="258">
        <f t="shared" si="35"/>
        <v>3.0662276959572713E-3</v>
      </c>
      <c r="K86" s="259">
        <f t="shared" si="36"/>
        <v>3.6751661507638143E-3</v>
      </c>
      <c r="L86" s="64">
        <f t="shared" si="30"/>
        <v>0.22412203096663741</v>
      </c>
      <c r="N86" s="47">
        <f t="shared" si="31"/>
        <v>3.2529209128749823</v>
      </c>
      <c r="O86" s="163">
        <f t="shared" si="32"/>
        <v>3.2714322775406242</v>
      </c>
      <c r="P86" s="64">
        <f t="shared" si="41"/>
        <v>5.6906900479425475E-3</v>
      </c>
    </row>
    <row r="87" spans="1:16" ht="20.100000000000001" customHeight="1" x14ac:dyDescent="0.25">
      <c r="A87" s="44" t="s">
        <v>219</v>
      </c>
      <c r="B87" s="24">
        <v>691.26</v>
      </c>
      <c r="C87" s="160">
        <v>944.47</v>
      </c>
      <c r="D87" s="309">
        <f t="shared" si="33"/>
        <v>3.252376023336783E-3</v>
      </c>
      <c r="E87" s="259">
        <f t="shared" si="34"/>
        <v>4.7255967212273212E-3</v>
      </c>
      <c r="F87" s="64">
        <f t="shared" si="40"/>
        <v>0.36630211497844523</v>
      </c>
      <c r="H87" s="24">
        <v>194.87200000000001</v>
      </c>
      <c r="I87" s="160">
        <v>261.29000000000002</v>
      </c>
      <c r="J87" s="258">
        <f t="shared" si="35"/>
        <v>2.6365410008630124E-3</v>
      </c>
      <c r="K87" s="259">
        <f t="shared" si="36"/>
        <v>3.4614314678365139E-3</v>
      </c>
      <c r="L87" s="64">
        <f t="shared" si="30"/>
        <v>0.34082885175910344</v>
      </c>
      <c r="N87" s="47">
        <f t="shared" si="31"/>
        <v>2.8190839915516595</v>
      </c>
      <c r="O87" s="163">
        <f t="shared" si="32"/>
        <v>2.7665251410844176</v>
      </c>
      <c r="P87" s="64">
        <f t="shared" si="41"/>
        <v>-1.864394626933864E-2</v>
      </c>
    </row>
    <row r="88" spans="1:16" ht="20.100000000000001" customHeight="1" x14ac:dyDescent="0.25">
      <c r="A88" s="44" t="s">
        <v>201</v>
      </c>
      <c r="B88" s="24">
        <v>75.89</v>
      </c>
      <c r="C88" s="160">
        <v>770.40999999999985</v>
      </c>
      <c r="D88" s="309">
        <f t="shared" si="33"/>
        <v>3.570622000564599E-4</v>
      </c>
      <c r="E88" s="259">
        <f t="shared" si="34"/>
        <v>3.8546983705154635E-3</v>
      </c>
      <c r="F88" s="64">
        <f t="shared" si="40"/>
        <v>9.1516668862827757</v>
      </c>
      <c r="H88" s="24">
        <v>21.279</v>
      </c>
      <c r="I88" s="160">
        <v>224.82999999999998</v>
      </c>
      <c r="J88" s="258">
        <f t="shared" si="35"/>
        <v>2.8789644462705793E-4</v>
      </c>
      <c r="K88" s="259">
        <f t="shared" si="36"/>
        <v>2.9784287072359573E-3</v>
      </c>
      <c r="L88" s="64">
        <f t="shared" si="30"/>
        <v>9.5658160627849043</v>
      </c>
      <c r="N88" s="47">
        <f t="shared" ref="N88:N93" si="42">(H88/B88)*10</f>
        <v>2.8039267360653577</v>
      </c>
      <c r="O88" s="163">
        <f t="shared" ref="O88:O93" si="43">(I88/C88)*10</f>
        <v>2.9183162212328506</v>
      </c>
      <c r="P88" s="64">
        <f t="shared" ref="P88:P93" si="44">(O88-N88)/N88</f>
        <v>4.0796174770247842E-2</v>
      </c>
    </row>
    <row r="89" spans="1:16" ht="20.100000000000001" customHeight="1" x14ac:dyDescent="0.25">
      <c r="A89" s="44" t="s">
        <v>183</v>
      </c>
      <c r="B89" s="24">
        <v>1190.4099999999999</v>
      </c>
      <c r="C89" s="160">
        <v>622.84000000000015</v>
      </c>
      <c r="D89" s="309">
        <f t="shared" si="33"/>
        <v>5.6008751293874079E-3</v>
      </c>
      <c r="E89" s="259">
        <f t="shared" si="34"/>
        <v>3.1163410821404866E-3</v>
      </c>
      <c r="F89" s="64">
        <f t="shared" si="40"/>
        <v>-0.47678530926319485</v>
      </c>
      <c r="H89" s="24">
        <v>347.15600000000006</v>
      </c>
      <c r="I89" s="160">
        <v>191.15100000000001</v>
      </c>
      <c r="J89" s="258">
        <f t="shared" si="35"/>
        <v>4.6968832243503428E-3</v>
      </c>
      <c r="K89" s="259">
        <f t="shared" si="36"/>
        <v>2.5322671610410554E-3</v>
      </c>
      <c r="L89" s="64">
        <f t="shared" si="30"/>
        <v>-0.44938010577377324</v>
      </c>
      <c r="N89" s="47">
        <f t="shared" si="42"/>
        <v>2.9162725447534892</v>
      </c>
      <c r="O89" s="163">
        <f t="shared" si="43"/>
        <v>3.0690225419048223</v>
      </c>
      <c r="P89" s="64">
        <f t="shared" si="44"/>
        <v>5.237850537191302E-2</v>
      </c>
    </row>
    <row r="90" spans="1:16" ht="20.100000000000001" customHeight="1" x14ac:dyDescent="0.25">
      <c r="A90" s="44" t="s">
        <v>204</v>
      </c>
      <c r="B90" s="24">
        <v>557.08999999999992</v>
      </c>
      <c r="C90" s="160">
        <v>894.78999999999985</v>
      </c>
      <c r="D90" s="309">
        <f t="shared" si="33"/>
        <v>2.6211066152253687E-3</v>
      </c>
      <c r="E90" s="259">
        <f t="shared" si="34"/>
        <v>4.4770259406725407E-3</v>
      </c>
      <c r="F90" s="64">
        <f t="shared" si="40"/>
        <v>0.60618571505501806</v>
      </c>
      <c r="H90" s="24">
        <v>97.47799999999998</v>
      </c>
      <c r="I90" s="160">
        <v>177.11799999999999</v>
      </c>
      <c r="J90" s="258">
        <f t="shared" si="35"/>
        <v>1.3188387438016987E-3</v>
      </c>
      <c r="K90" s="259">
        <f t="shared" si="36"/>
        <v>2.3463654128373364E-3</v>
      </c>
      <c r="L90" s="64">
        <f t="shared" si="30"/>
        <v>0.81700486263567196</v>
      </c>
      <c r="N90" s="47">
        <f t="shared" si="42"/>
        <v>1.7497711321330485</v>
      </c>
      <c r="O90" s="163">
        <f t="shared" si="43"/>
        <v>1.9794365158305303</v>
      </c>
      <c r="P90" s="64">
        <f t="shared" si="44"/>
        <v>0.13125452779502056</v>
      </c>
    </row>
    <row r="91" spans="1:16" ht="20.100000000000001" customHeight="1" x14ac:dyDescent="0.25">
      <c r="A91" s="44" t="s">
        <v>198</v>
      </c>
      <c r="B91" s="24">
        <v>516.28</v>
      </c>
      <c r="C91" s="160">
        <v>358.93</v>
      </c>
      <c r="D91" s="309">
        <f t="shared" si="33"/>
        <v>2.42909569963301E-3</v>
      </c>
      <c r="E91" s="259">
        <f t="shared" si="34"/>
        <v>1.7958838620073931E-3</v>
      </c>
      <c r="F91" s="64">
        <f t="shared" si="40"/>
        <v>-0.30477647788022</v>
      </c>
      <c r="H91" s="24">
        <v>194.87400000000002</v>
      </c>
      <c r="I91" s="160">
        <v>142.28299999999999</v>
      </c>
      <c r="J91" s="258">
        <f t="shared" si="35"/>
        <v>2.6365680600711171E-3</v>
      </c>
      <c r="K91" s="259">
        <f t="shared" si="36"/>
        <v>1.8848897911829103E-3</v>
      </c>
      <c r="L91" s="64">
        <f t="shared" si="30"/>
        <v>-0.26987181460841381</v>
      </c>
      <c r="N91" s="47">
        <f t="shared" si="42"/>
        <v>3.7745796854420091</v>
      </c>
      <c r="O91" s="163">
        <f t="shared" si="43"/>
        <v>3.9640877051235615</v>
      </c>
      <c r="P91" s="64">
        <f t="shared" si="44"/>
        <v>5.0206389975672408E-2</v>
      </c>
    </row>
    <row r="92" spans="1:16" ht="20.100000000000001" customHeight="1" x14ac:dyDescent="0.25">
      <c r="A92" s="44" t="s">
        <v>212</v>
      </c>
      <c r="B92" s="24">
        <v>286.39000000000004</v>
      </c>
      <c r="C92" s="160">
        <v>325.57</v>
      </c>
      <c r="D92" s="309">
        <f t="shared" si="33"/>
        <v>1.3474640067751952E-3</v>
      </c>
      <c r="E92" s="259">
        <f t="shared" si="34"/>
        <v>1.6289691832773714E-3</v>
      </c>
      <c r="F92" s="64">
        <f t="shared" si="40"/>
        <v>0.13680645273927142</v>
      </c>
      <c r="H92" s="24">
        <v>140.80099999999999</v>
      </c>
      <c r="I92" s="160">
        <v>139.66399999999999</v>
      </c>
      <c r="J92" s="258">
        <f t="shared" si="35"/>
        <v>1.9049817801557584E-3</v>
      </c>
      <c r="K92" s="259">
        <f t="shared" si="36"/>
        <v>1.8501946669368088E-3</v>
      </c>
      <c r="L92" s="64">
        <f t="shared" si="30"/>
        <v>-8.0752267384464633E-3</v>
      </c>
      <c r="N92" s="47">
        <f t="shared" si="42"/>
        <v>4.9164076957994327</v>
      </c>
      <c r="O92" s="163">
        <f t="shared" si="43"/>
        <v>4.2898301440550419</v>
      </c>
      <c r="P92" s="64">
        <f t="shared" si="44"/>
        <v>-0.12744621490193686</v>
      </c>
    </row>
    <row r="93" spans="1:16" ht="20.100000000000001" customHeight="1" x14ac:dyDescent="0.25">
      <c r="A93" s="44" t="s">
        <v>202</v>
      </c>
      <c r="B93" s="24">
        <v>77.38</v>
      </c>
      <c r="C93" s="160">
        <v>227.69000000000003</v>
      </c>
      <c r="D93" s="309">
        <f t="shared" si="33"/>
        <v>3.640726451491483E-4</v>
      </c>
      <c r="E93" s="259">
        <f t="shared" si="34"/>
        <v>1.1392327098332915E-3</v>
      </c>
      <c r="F93" s="64">
        <f t="shared" si="40"/>
        <v>1.9424915998966146</v>
      </c>
      <c r="H93" s="24">
        <v>27.65</v>
      </c>
      <c r="I93" s="160">
        <v>136.88</v>
      </c>
      <c r="J93" s="258">
        <f t="shared" si="35"/>
        <v>3.7409355204371221E-4</v>
      </c>
      <c r="K93" s="259">
        <f t="shared" si="36"/>
        <v>1.8133137101207929E-3</v>
      </c>
      <c r="L93" s="64">
        <f t="shared" si="30"/>
        <v>3.9504520795660034</v>
      </c>
      <c r="N93" s="47">
        <f t="shared" si="42"/>
        <v>3.5732747479968987</v>
      </c>
      <c r="O93" s="163">
        <f t="shared" si="43"/>
        <v>6.0116825508366638</v>
      </c>
      <c r="P93" s="64">
        <f t="shared" si="44"/>
        <v>0.6824014314059349</v>
      </c>
    </row>
    <row r="94" spans="1:16" ht="20.100000000000001" customHeight="1" x14ac:dyDescent="0.25">
      <c r="A94" s="44" t="s">
        <v>209</v>
      </c>
      <c r="B94" s="24">
        <v>253.17999999999995</v>
      </c>
      <c r="C94" s="160">
        <v>143.99</v>
      </c>
      <c r="D94" s="309">
        <f t="shared" si="33"/>
        <v>1.1912110661522533E-3</v>
      </c>
      <c r="E94" s="259">
        <f t="shared" si="34"/>
        <v>7.2044498172469437E-4</v>
      </c>
      <c r="F94" s="64">
        <f t="shared" ref="F94" si="45">(C94-B94)/B94</f>
        <v>-0.43127419227427111</v>
      </c>
      <c r="H94" s="24">
        <v>201.578</v>
      </c>
      <c r="I94" s="160">
        <v>121.946</v>
      </c>
      <c r="J94" s="258">
        <f t="shared" si="35"/>
        <v>2.7272705256371583E-3</v>
      </c>
      <c r="K94" s="259">
        <f t="shared" si="36"/>
        <v>1.6154759913383271E-3</v>
      </c>
      <c r="L94" s="64">
        <f t="shared" si="30"/>
        <v>-0.39504310986317953</v>
      </c>
      <c r="N94" s="47">
        <f t="shared" si="31"/>
        <v>7.9618453274350287</v>
      </c>
      <c r="O94" s="163">
        <f t="shared" si="32"/>
        <v>8.4690603514132921</v>
      </c>
      <c r="P94" s="64">
        <f t="shared" ref="P94" si="46">(O94-N94)/N94</f>
        <v>6.37057118191552E-2</v>
      </c>
    </row>
    <row r="95" spans="1:16" ht="20.100000000000001" customHeight="1" thickBot="1" x14ac:dyDescent="0.3">
      <c r="A95" s="13" t="s">
        <v>17</v>
      </c>
      <c r="B95" s="24">
        <f>B96-SUM(B68:B94)</f>
        <v>3101.9999999999709</v>
      </c>
      <c r="C95" s="160">
        <f>C96-SUM(C68:C94)</f>
        <v>3145.1199999999371</v>
      </c>
      <c r="D95" s="309">
        <f t="shared" si="33"/>
        <v>1.4594899783570012E-2</v>
      </c>
      <c r="E95" s="259">
        <f t="shared" si="34"/>
        <v>1.5736411701659316E-2</v>
      </c>
      <c r="F95" s="64">
        <f>(C95-B95)/B95</f>
        <v>1.3900709219847403E-2</v>
      </c>
      <c r="H95" s="228">
        <f>H96-SUM(H68:H94)</f>
        <v>1206.9419999999955</v>
      </c>
      <c r="I95" s="411">
        <f>I96-SUM(I68:I94)</f>
        <v>1193.2540000000154</v>
      </c>
      <c r="J95" s="258">
        <f t="shared" si="35"/>
        <v>1.6329447373986995E-2</v>
      </c>
      <c r="K95" s="259">
        <f t="shared" si="36"/>
        <v>1.5807596711400529E-2</v>
      </c>
      <c r="L95" s="64">
        <f t="shared" si="30"/>
        <v>-1.1341058642403814E-2</v>
      </c>
      <c r="N95" s="47">
        <f t="shared" si="31"/>
        <v>3.8908510638298086</v>
      </c>
      <c r="O95" s="163">
        <f t="shared" si="32"/>
        <v>3.7939856030931707</v>
      </c>
      <c r="P95" s="64">
        <f>(O95-N95)/N95</f>
        <v>-2.4895699976059265E-2</v>
      </c>
    </row>
    <row r="96" spans="1:16" ht="26.25" customHeight="1" thickBot="1" x14ac:dyDescent="0.3">
      <c r="A96" s="17" t="s">
        <v>18</v>
      </c>
      <c r="B96" s="22">
        <v>212540.00000000003</v>
      </c>
      <c r="C96" s="165">
        <v>199862.58999999991</v>
      </c>
      <c r="D96" s="305">
        <f>SUM(D68:D95)</f>
        <v>1.0000000000000002</v>
      </c>
      <c r="E96" s="306">
        <f>SUM(E68:E95)</f>
        <v>1.0000000000000002</v>
      </c>
      <c r="F96" s="69">
        <f>(C96-B96)/B96</f>
        <v>-5.9647172296979946E-2</v>
      </c>
      <c r="G96" s="2"/>
      <c r="H96" s="22">
        <v>73911.993000000017</v>
      </c>
      <c r="I96" s="165">
        <v>75486.111000000004</v>
      </c>
      <c r="J96" s="317">
        <f t="shared" si="35"/>
        <v>1</v>
      </c>
      <c r="K96" s="306">
        <f t="shared" si="36"/>
        <v>1</v>
      </c>
      <c r="L96" s="69">
        <f t="shared" si="30"/>
        <v>2.1297193271462553E-2</v>
      </c>
      <c r="M96" s="2"/>
      <c r="N96" s="43">
        <f t="shared" si="31"/>
        <v>3.4775568363602147</v>
      </c>
      <c r="O96" s="170">
        <f t="shared" si="32"/>
        <v>3.7769004694675496</v>
      </c>
      <c r="P96" s="69">
        <f>(O96-N96)/N96</f>
        <v>8.6078717672560881E-2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P96"/>
  <sheetViews>
    <sheetView showGridLines="0" topLeftCell="A88" workbookViewId="0">
      <selection activeCell="H96" sqref="H96"/>
    </sheetView>
  </sheetViews>
  <sheetFormatPr defaultRowHeight="15" x14ac:dyDescent="0.25"/>
  <cols>
    <col min="1" max="1" width="32.5703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5" t="s">
        <v>143</v>
      </c>
    </row>
    <row r="3" spans="1:16" ht="8.25" customHeight="1" thickBot="1" x14ac:dyDescent="0.3"/>
    <row r="4" spans="1:16" x14ac:dyDescent="0.25">
      <c r="A4" s="467" t="s">
        <v>3</v>
      </c>
      <c r="B4" s="454" t="s">
        <v>1</v>
      </c>
      <c r="C4" s="450"/>
      <c r="D4" s="454" t="s">
        <v>104</v>
      </c>
      <c r="E4" s="450"/>
      <c r="F4" s="148" t="s">
        <v>0</v>
      </c>
      <c r="H4" s="465" t="s">
        <v>19</v>
      </c>
      <c r="I4" s="466"/>
      <c r="J4" s="454" t="s">
        <v>104</v>
      </c>
      <c r="K4" s="455"/>
      <c r="L4" s="148" t="s">
        <v>0</v>
      </c>
      <c r="N4" s="462" t="s">
        <v>22</v>
      </c>
      <c r="O4" s="450"/>
      <c r="P4" s="148" t="s">
        <v>0</v>
      </c>
    </row>
    <row r="5" spans="1:16" x14ac:dyDescent="0.25">
      <c r="A5" s="468"/>
      <c r="B5" s="457" t="s">
        <v>159</v>
      </c>
      <c r="C5" s="459"/>
      <c r="D5" s="457" t="str">
        <f>B5</f>
        <v>jan-jun</v>
      </c>
      <c r="E5" s="459"/>
      <c r="F5" s="149" t="s">
        <v>138</v>
      </c>
      <c r="H5" s="460" t="str">
        <f>B5</f>
        <v>jan-jun</v>
      </c>
      <c r="I5" s="459"/>
      <c r="J5" s="457" t="str">
        <f>B5</f>
        <v>jan-jun</v>
      </c>
      <c r="K5" s="458"/>
      <c r="L5" s="149" t="str">
        <f>F5</f>
        <v>2022/2021</v>
      </c>
      <c r="N5" s="460" t="str">
        <f>B5</f>
        <v>jan-jun</v>
      </c>
      <c r="O5" s="458"/>
      <c r="P5" s="149" t="str">
        <f>L5</f>
        <v>2022/2021</v>
      </c>
    </row>
    <row r="6" spans="1:16" ht="19.5" customHeight="1" thickBot="1" x14ac:dyDescent="0.3">
      <c r="A6" s="469"/>
      <c r="B6" s="117">
        <f>'6'!E6</f>
        <v>2021</v>
      </c>
      <c r="C6" s="152">
        <f>'6'!F6</f>
        <v>2022</v>
      </c>
      <c r="D6" s="117">
        <f>B6</f>
        <v>2021</v>
      </c>
      <c r="E6" s="152">
        <f>C6</f>
        <v>2022</v>
      </c>
      <c r="F6" s="150" t="s">
        <v>1</v>
      </c>
      <c r="H6" s="30">
        <f>B6</f>
        <v>2021</v>
      </c>
      <c r="I6" s="152">
        <f>E6</f>
        <v>2022</v>
      </c>
      <c r="J6" s="117">
        <f>B6</f>
        <v>2021</v>
      </c>
      <c r="K6" s="152">
        <f>C6</f>
        <v>2022</v>
      </c>
      <c r="L6" s="321">
        <v>1000</v>
      </c>
      <c r="N6" s="30">
        <f>B6</f>
        <v>2021</v>
      </c>
      <c r="O6" s="152">
        <f>C6</f>
        <v>2022</v>
      </c>
      <c r="P6" s="150"/>
    </row>
    <row r="7" spans="1:16" ht="20.100000000000001" customHeight="1" x14ac:dyDescent="0.25">
      <c r="A7" s="13" t="s">
        <v>164</v>
      </c>
      <c r="B7" s="45">
        <v>38911.69</v>
      </c>
      <c r="C7" s="167">
        <v>35988.61</v>
      </c>
      <c r="D7" s="309">
        <f>B7/$B$33</f>
        <v>0.20749887896280461</v>
      </c>
      <c r="E7" s="308">
        <f>C7/$C$33</f>
        <v>0.20657050444984629</v>
      </c>
      <c r="F7" s="64">
        <f>(C7-B7)/B7</f>
        <v>-7.5120869846568003E-2</v>
      </c>
      <c r="H7" s="45">
        <v>10125.709000000001</v>
      </c>
      <c r="I7" s="167">
        <v>10149.695</v>
      </c>
      <c r="J7" s="309">
        <f>H7/$H$33</f>
        <v>0.23019500505222765</v>
      </c>
      <c r="K7" s="308">
        <f>I7/$I$33</f>
        <v>0.23185767138777344</v>
      </c>
      <c r="L7" s="64">
        <f t="shared" ref="L7:L33" si="0">(I7-H7)/H7</f>
        <v>2.3688217783069771E-3</v>
      </c>
      <c r="N7" s="39">
        <f t="shared" ref="N7:O33" si="1">(H7/B7)*10</f>
        <v>2.6022280193946856</v>
      </c>
      <c r="O7" s="172">
        <f t="shared" si="1"/>
        <v>2.8202520186247817</v>
      </c>
      <c r="P7" s="73">
        <f>(O7-N7)/N7</f>
        <v>8.3783587604598725E-2</v>
      </c>
    </row>
    <row r="8" spans="1:16" ht="20.100000000000001" customHeight="1" x14ac:dyDescent="0.25">
      <c r="A8" s="13" t="s">
        <v>167</v>
      </c>
      <c r="B8" s="24">
        <v>45812.1</v>
      </c>
      <c r="C8" s="160">
        <v>32190.759999999995</v>
      </c>
      <c r="D8" s="309">
        <f t="shared" ref="D8:D32" si="2">B8/$B$33</f>
        <v>0.24429572174664993</v>
      </c>
      <c r="E8" s="259">
        <f t="shared" ref="E8:E32" si="3">C8/$C$33</f>
        <v>0.18477127990839137</v>
      </c>
      <c r="F8" s="64">
        <f t="shared" ref="F8:F33" si="4">(C8-B8)/B8</f>
        <v>-0.29733061789352605</v>
      </c>
      <c r="H8" s="24">
        <v>8849.482</v>
      </c>
      <c r="I8" s="160">
        <v>6545.8159999999998</v>
      </c>
      <c r="J8" s="309">
        <f t="shared" ref="J8:J32" si="5">H8/$H$33</f>
        <v>0.20118162132642736</v>
      </c>
      <c r="K8" s="259">
        <f t="shared" ref="K8:K32" si="6">I8/$I$33</f>
        <v>0.1495313558774751</v>
      </c>
      <c r="L8" s="64">
        <f t="shared" si="0"/>
        <v>-0.26031647954083642</v>
      </c>
      <c r="N8" s="39">
        <f t="shared" si="1"/>
        <v>1.9316909724723383</v>
      </c>
      <c r="O8" s="173">
        <f t="shared" si="1"/>
        <v>2.0334456222841588</v>
      </c>
      <c r="P8" s="64">
        <f t="shared" ref="P8:P71" si="7">(O8-N8)/N8</f>
        <v>5.2676463917821409E-2</v>
      </c>
    </row>
    <row r="9" spans="1:16" ht="20.100000000000001" customHeight="1" x14ac:dyDescent="0.25">
      <c r="A9" s="13" t="s">
        <v>163</v>
      </c>
      <c r="B9" s="24">
        <v>12339.6</v>
      </c>
      <c r="C9" s="160">
        <v>13777.88</v>
      </c>
      <c r="D9" s="309">
        <f t="shared" si="2"/>
        <v>6.5801643846603003E-2</v>
      </c>
      <c r="E9" s="259">
        <f t="shared" si="3"/>
        <v>7.9083455066740499E-2</v>
      </c>
      <c r="F9" s="64">
        <f t="shared" si="4"/>
        <v>0.11655807319524124</v>
      </c>
      <c r="H9" s="24">
        <v>2872.069</v>
      </c>
      <c r="I9" s="160">
        <v>3302.5650000000005</v>
      </c>
      <c r="J9" s="309">
        <f t="shared" si="5"/>
        <v>6.5292804480688346E-2</v>
      </c>
      <c r="K9" s="259">
        <f t="shared" si="6"/>
        <v>7.5443156716212864E-2</v>
      </c>
      <c r="L9" s="64">
        <f t="shared" si="0"/>
        <v>0.14989054928694281</v>
      </c>
      <c r="N9" s="39">
        <f t="shared" si="1"/>
        <v>2.3275219618139973</v>
      </c>
      <c r="O9" s="173">
        <f t="shared" si="1"/>
        <v>2.397005199638842</v>
      </c>
      <c r="P9" s="64">
        <f t="shared" si="7"/>
        <v>2.9852881719187568E-2</v>
      </c>
    </row>
    <row r="10" spans="1:16" ht="20.100000000000001" customHeight="1" x14ac:dyDescent="0.25">
      <c r="A10" s="13" t="s">
        <v>166</v>
      </c>
      <c r="B10" s="24">
        <v>9206.9599999999991</v>
      </c>
      <c r="C10" s="160">
        <v>9133.09</v>
      </c>
      <c r="D10" s="309">
        <f t="shared" si="2"/>
        <v>4.9096656522895389E-2</v>
      </c>
      <c r="E10" s="259">
        <f t="shared" si="3"/>
        <v>5.2422891811766181E-2</v>
      </c>
      <c r="F10" s="64">
        <f t="shared" si="4"/>
        <v>-8.0232780418291148E-3</v>
      </c>
      <c r="H10" s="24">
        <v>2844.558</v>
      </c>
      <c r="I10" s="160">
        <v>3119.9520000000002</v>
      </c>
      <c r="J10" s="309">
        <f t="shared" si="5"/>
        <v>6.4667377186264641E-2</v>
      </c>
      <c r="K10" s="259">
        <f t="shared" si="6"/>
        <v>7.1271580629923031E-2</v>
      </c>
      <c r="L10" s="64">
        <f t="shared" si="0"/>
        <v>9.6814338115095641E-2</v>
      </c>
      <c r="N10" s="39">
        <f t="shared" si="1"/>
        <v>3.0895735400175521</v>
      </c>
      <c r="O10" s="173">
        <f t="shared" si="1"/>
        <v>3.4160968522154063</v>
      </c>
      <c r="P10" s="64">
        <f t="shared" si="7"/>
        <v>0.10568556079619944</v>
      </c>
    </row>
    <row r="11" spans="1:16" ht="20.100000000000001" customHeight="1" x14ac:dyDescent="0.25">
      <c r="A11" s="13" t="s">
        <v>172</v>
      </c>
      <c r="B11" s="24">
        <v>15908.61</v>
      </c>
      <c r="C11" s="160">
        <v>14402.119999999999</v>
      </c>
      <c r="D11" s="309">
        <f t="shared" si="2"/>
        <v>8.4833599899065373E-2</v>
      </c>
      <c r="E11" s="259">
        <f t="shared" si="3"/>
        <v>8.2666521256231348E-2</v>
      </c>
      <c r="F11" s="64">
        <f t="shared" si="4"/>
        <v>-9.4696519683366523E-2</v>
      </c>
      <c r="H11" s="24">
        <v>3377.9840000000004</v>
      </c>
      <c r="I11" s="160">
        <v>3107.9349999999999</v>
      </c>
      <c r="J11" s="309">
        <f t="shared" si="5"/>
        <v>7.6794133027755812E-2</v>
      </c>
      <c r="K11" s="259">
        <f t="shared" si="6"/>
        <v>7.099706660392846E-2</v>
      </c>
      <c r="L11" s="64">
        <f t="shared" si="0"/>
        <v>-7.99438363236772E-2</v>
      </c>
      <c r="N11" s="39">
        <f t="shared" si="1"/>
        <v>2.1233684149652294</v>
      </c>
      <c r="O11" s="173">
        <f t="shared" si="1"/>
        <v>2.1579704932329409</v>
      </c>
      <c r="P11" s="64">
        <f t="shared" si="7"/>
        <v>1.6295842974700204E-2</v>
      </c>
    </row>
    <row r="12" spans="1:16" ht="20.100000000000001" customHeight="1" x14ac:dyDescent="0.25">
      <c r="A12" s="13" t="s">
        <v>165</v>
      </c>
      <c r="B12" s="24">
        <v>13005</v>
      </c>
      <c r="C12" s="160">
        <v>12963.16</v>
      </c>
      <c r="D12" s="309">
        <f t="shared" si="2"/>
        <v>6.934992854104445E-2</v>
      </c>
      <c r="E12" s="259">
        <f t="shared" si="3"/>
        <v>7.440705546738452E-2</v>
      </c>
      <c r="F12" s="64">
        <f t="shared" si="4"/>
        <v>-3.2172241445597959E-3</v>
      </c>
      <c r="H12" s="24">
        <v>2925.5889999999999</v>
      </c>
      <c r="I12" s="160">
        <v>2911.0930000000003</v>
      </c>
      <c r="J12" s="309">
        <f t="shared" si="5"/>
        <v>6.6509513026272199E-2</v>
      </c>
      <c r="K12" s="259">
        <f t="shared" si="6"/>
        <v>6.6500445991061571E-2</v>
      </c>
      <c r="L12" s="64">
        <f t="shared" si="0"/>
        <v>-4.9548996800301203E-3</v>
      </c>
      <c r="N12" s="39">
        <f t="shared" si="1"/>
        <v>2.2495878508266052</v>
      </c>
      <c r="O12" s="173">
        <f t="shared" si="1"/>
        <v>2.2456661801597759</v>
      </c>
      <c r="P12" s="64">
        <f t="shared" si="7"/>
        <v>-1.7432840710747256E-3</v>
      </c>
    </row>
    <row r="13" spans="1:16" ht="20.100000000000001" customHeight="1" x14ac:dyDescent="0.25">
      <c r="A13" s="13" t="s">
        <v>215</v>
      </c>
      <c r="B13" s="24">
        <v>7873.71</v>
      </c>
      <c r="C13" s="160">
        <v>9015.2800000000007</v>
      </c>
      <c r="D13" s="309">
        <f t="shared" si="2"/>
        <v>4.1987022364698742E-2</v>
      </c>
      <c r="E13" s="259">
        <f t="shared" si="3"/>
        <v>5.1746675888749531E-2</v>
      </c>
      <c r="F13" s="64">
        <f t="shared" si="4"/>
        <v>0.14498501976831768</v>
      </c>
      <c r="H13" s="24">
        <v>1836.28</v>
      </c>
      <c r="I13" s="160">
        <v>2411.1959999999999</v>
      </c>
      <c r="J13" s="309">
        <f t="shared" si="5"/>
        <v>4.1745470255693161E-2</v>
      </c>
      <c r="K13" s="259">
        <f t="shared" si="6"/>
        <v>5.5080895516516883E-2</v>
      </c>
      <c r="L13" s="64">
        <f t="shared" si="0"/>
        <v>0.31308732872982331</v>
      </c>
      <c r="N13" s="39">
        <f t="shared" si="1"/>
        <v>2.3321661580119155</v>
      </c>
      <c r="O13" s="173">
        <f t="shared" si="1"/>
        <v>2.6745658482043817</v>
      </c>
      <c r="P13" s="64">
        <f t="shared" si="7"/>
        <v>0.14681616445560172</v>
      </c>
    </row>
    <row r="14" spans="1:16" ht="20.100000000000001" customHeight="1" x14ac:dyDescent="0.25">
      <c r="A14" s="13" t="s">
        <v>174</v>
      </c>
      <c r="B14" s="24">
        <v>3232.54</v>
      </c>
      <c r="C14" s="160">
        <v>6042.1399999999994</v>
      </c>
      <c r="D14" s="309">
        <f t="shared" si="2"/>
        <v>1.7237709958175151E-2</v>
      </c>
      <c r="E14" s="259">
        <f t="shared" si="3"/>
        <v>3.4681192403835381E-2</v>
      </c>
      <c r="F14" s="64">
        <f t="shared" si="4"/>
        <v>0.86916171184269941</v>
      </c>
      <c r="H14" s="24">
        <v>796.11200000000008</v>
      </c>
      <c r="I14" s="160">
        <v>1432.423</v>
      </c>
      <c r="J14" s="309">
        <f t="shared" si="5"/>
        <v>1.8098585082994095E-2</v>
      </c>
      <c r="K14" s="259">
        <f t="shared" si="6"/>
        <v>3.2721994229608732E-2</v>
      </c>
      <c r="L14" s="64">
        <f t="shared" si="0"/>
        <v>0.79927321783869587</v>
      </c>
      <c r="N14" s="39">
        <f t="shared" si="1"/>
        <v>2.4628063380499547</v>
      </c>
      <c r="O14" s="173">
        <f t="shared" si="1"/>
        <v>2.3707213007311982</v>
      </c>
      <c r="P14" s="64">
        <f t="shared" si="7"/>
        <v>-3.7390287614603612E-2</v>
      </c>
    </row>
    <row r="15" spans="1:16" ht="20.100000000000001" customHeight="1" x14ac:dyDescent="0.25">
      <c r="A15" s="13" t="s">
        <v>173</v>
      </c>
      <c r="B15" s="24">
        <v>3446.82</v>
      </c>
      <c r="C15" s="160">
        <v>3579.2499999999995</v>
      </c>
      <c r="D15" s="309">
        <f t="shared" si="2"/>
        <v>1.8380370680034053E-2</v>
      </c>
      <c r="E15" s="259">
        <f t="shared" si="3"/>
        <v>2.0544485548403015E-2</v>
      </c>
      <c r="F15" s="64">
        <f t="shared" si="4"/>
        <v>3.8420921312978161E-2</v>
      </c>
      <c r="H15" s="24">
        <v>1058.991</v>
      </c>
      <c r="I15" s="160">
        <v>1250.0250000000001</v>
      </c>
      <c r="J15" s="309">
        <f t="shared" si="5"/>
        <v>2.4074801931920381E-2</v>
      </c>
      <c r="K15" s="259">
        <f t="shared" si="6"/>
        <v>2.8555329561775162E-2</v>
      </c>
      <c r="L15" s="64">
        <f t="shared" si="0"/>
        <v>0.18039246792465669</v>
      </c>
      <c r="N15" s="39">
        <f t="shared" si="1"/>
        <v>3.0723710550594459</v>
      </c>
      <c r="O15" s="173">
        <f t="shared" si="1"/>
        <v>3.4924215967032208</v>
      </c>
      <c r="P15" s="64">
        <f t="shared" si="7"/>
        <v>0.13671868863367079</v>
      </c>
    </row>
    <row r="16" spans="1:16" ht="20.100000000000001" customHeight="1" x14ac:dyDescent="0.25">
      <c r="A16" s="13" t="s">
        <v>170</v>
      </c>
      <c r="B16" s="24">
        <v>5105.4400000000005</v>
      </c>
      <c r="C16" s="160">
        <v>4212.4500000000007</v>
      </c>
      <c r="D16" s="309">
        <f t="shared" si="2"/>
        <v>2.7225059528688197E-2</v>
      </c>
      <c r="E16" s="259">
        <f t="shared" si="3"/>
        <v>2.4178981112906419E-2</v>
      </c>
      <c r="F16" s="64">
        <f t="shared" si="4"/>
        <v>-0.17490950828919735</v>
      </c>
      <c r="H16" s="24">
        <v>1423.3609999999999</v>
      </c>
      <c r="I16" s="160">
        <v>1211.875</v>
      </c>
      <c r="J16" s="309">
        <f t="shared" si="5"/>
        <v>3.2358286475163742E-2</v>
      </c>
      <c r="K16" s="259">
        <f t="shared" si="6"/>
        <v>2.7683838333374348E-2</v>
      </c>
      <c r="L16" s="64">
        <f t="shared" si="0"/>
        <v>-0.14858212357933082</v>
      </c>
      <c r="N16" s="39">
        <f t="shared" si="1"/>
        <v>2.7879301294305674</v>
      </c>
      <c r="O16" s="173">
        <f t="shared" si="1"/>
        <v>2.8768887464539632</v>
      </c>
      <c r="P16" s="64">
        <f t="shared" si="7"/>
        <v>3.1908481523375026E-2</v>
      </c>
    </row>
    <row r="17" spans="1:16" ht="20.100000000000001" customHeight="1" x14ac:dyDescent="0.25">
      <c r="A17" s="13" t="s">
        <v>180</v>
      </c>
      <c r="B17" s="24">
        <v>3476.41</v>
      </c>
      <c r="C17" s="160">
        <v>2900.39</v>
      </c>
      <c r="D17" s="309">
        <f t="shared" si="2"/>
        <v>1.8538161097990953E-2</v>
      </c>
      <c r="E17" s="259">
        <f t="shared" si="3"/>
        <v>1.6647906807217328E-2</v>
      </c>
      <c r="F17" s="64">
        <f t="shared" si="4"/>
        <v>-0.1656939198771146</v>
      </c>
      <c r="H17" s="24">
        <v>890.84199999999987</v>
      </c>
      <c r="I17" s="160">
        <v>839.13499999999999</v>
      </c>
      <c r="J17" s="309">
        <f t="shared" si="5"/>
        <v>2.0252150115190604E-2</v>
      </c>
      <c r="K17" s="259">
        <f t="shared" si="6"/>
        <v>1.9169037796700223E-2</v>
      </c>
      <c r="L17" s="64">
        <f t="shared" si="0"/>
        <v>-5.8042840368999093E-2</v>
      </c>
      <c r="N17" s="39">
        <f t="shared" si="1"/>
        <v>2.5625343385849191</v>
      </c>
      <c r="O17" s="173">
        <f t="shared" si="1"/>
        <v>2.8931798827054296</v>
      </c>
      <c r="P17" s="64">
        <f t="shared" si="7"/>
        <v>0.12903067839594273</v>
      </c>
    </row>
    <row r="18" spans="1:16" ht="20.100000000000001" customHeight="1" x14ac:dyDescent="0.25">
      <c r="A18" s="13" t="s">
        <v>168</v>
      </c>
      <c r="B18" s="24">
        <v>3402.0100000000007</v>
      </c>
      <c r="C18" s="160">
        <v>3286.3</v>
      </c>
      <c r="D18" s="309">
        <f t="shared" si="2"/>
        <v>1.814141871556468E-2</v>
      </c>
      <c r="E18" s="259">
        <f t="shared" si="3"/>
        <v>1.8862986060687807E-2</v>
      </c>
      <c r="F18" s="64">
        <f t="shared" si="4"/>
        <v>-3.4012245701805832E-2</v>
      </c>
      <c r="H18" s="24">
        <v>773.10300000000018</v>
      </c>
      <c r="I18" s="160">
        <v>776.77</v>
      </c>
      <c r="J18" s="309">
        <f t="shared" si="5"/>
        <v>1.7575504983492255E-2</v>
      </c>
      <c r="K18" s="259">
        <f t="shared" si="6"/>
        <v>1.7744383787284327E-2</v>
      </c>
      <c r="L18" s="64">
        <f t="shared" si="0"/>
        <v>4.7432230892905623E-3</v>
      </c>
      <c r="N18" s="39">
        <f t="shared" si="1"/>
        <v>2.2724889109673398</v>
      </c>
      <c r="O18" s="173">
        <f t="shared" si="1"/>
        <v>2.3636612603840184</v>
      </c>
      <c r="P18" s="64">
        <f t="shared" si="7"/>
        <v>4.0120041500166792E-2</v>
      </c>
    </row>
    <row r="19" spans="1:16" ht="20.100000000000001" customHeight="1" x14ac:dyDescent="0.25">
      <c r="A19" s="13" t="s">
        <v>186</v>
      </c>
      <c r="B19" s="24">
        <v>1352.1499999999999</v>
      </c>
      <c r="C19" s="160">
        <v>2895.79</v>
      </c>
      <c r="D19" s="309">
        <f t="shared" si="2"/>
        <v>7.2104195214742978E-3</v>
      </c>
      <c r="E19" s="259">
        <f t="shared" si="3"/>
        <v>1.6621503333438561E-2</v>
      </c>
      <c r="F19" s="64">
        <f t="shared" si="4"/>
        <v>1.1416189032281923</v>
      </c>
      <c r="H19" s="24">
        <v>327.86900000000003</v>
      </c>
      <c r="I19" s="160">
        <v>602.26800000000003</v>
      </c>
      <c r="J19" s="309">
        <f t="shared" si="5"/>
        <v>7.4536811310169813E-3</v>
      </c>
      <c r="K19" s="259">
        <f t="shared" si="6"/>
        <v>1.3758093817732606E-2</v>
      </c>
      <c r="L19" s="64">
        <f t="shared" si="0"/>
        <v>0.83691657338754188</v>
      </c>
      <c r="N19" s="39">
        <f t="shared" si="1"/>
        <v>2.4247975446511116</v>
      </c>
      <c r="O19" s="173">
        <f t="shared" si="1"/>
        <v>2.0798055107587223</v>
      </c>
      <c r="P19" s="64">
        <f t="shared" si="7"/>
        <v>-0.1422766344569307</v>
      </c>
    </row>
    <row r="20" spans="1:16" ht="20.100000000000001" customHeight="1" x14ac:dyDescent="0.25">
      <c r="A20" s="13" t="s">
        <v>197</v>
      </c>
      <c r="B20" s="24">
        <v>2992.02</v>
      </c>
      <c r="C20" s="160">
        <v>3001.25</v>
      </c>
      <c r="D20" s="309">
        <f t="shared" si="2"/>
        <v>1.5955122890686336E-2</v>
      </c>
      <c r="E20" s="259">
        <f t="shared" si="3"/>
        <v>1.7226831669244828E-2</v>
      </c>
      <c r="F20" s="64">
        <f t="shared" si="4"/>
        <v>3.0848724273233527E-3</v>
      </c>
      <c r="H20" s="24">
        <v>656.76400000000012</v>
      </c>
      <c r="I20" s="160">
        <v>588.39400000000001</v>
      </c>
      <c r="J20" s="309">
        <f t="shared" si="5"/>
        <v>1.4930687055901099E-2</v>
      </c>
      <c r="K20" s="259">
        <f t="shared" si="6"/>
        <v>1.3441158842560055E-2</v>
      </c>
      <c r="L20" s="64">
        <f t="shared" si="0"/>
        <v>-0.1041013210224679</v>
      </c>
      <c r="N20" s="39">
        <f t="shared" si="1"/>
        <v>2.1950521721111493</v>
      </c>
      <c r="O20" s="173">
        <f t="shared" si="1"/>
        <v>1.9604964598084131</v>
      </c>
      <c r="P20" s="64">
        <f t="shared" si="7"/>
        <v>-0.10685655461079363</v>
      </c>
    </row>
    <row r="21" spans="1:16" ht="20.100000000000001" customHeight="1" x14ac:dyDescent="0.25">
      <c r="A21" s="13" t="s">
        <v>205</v>
      </c>
      <c r="B21" s="24">
        <v>1118.43</v>
      </c>
      <c r="C21" s="160">
        <v>2372.6099999999997</v>
      </c>
      <c r="D21" s="309">
        <f t="shared" si="2"/>
        <v>5.9640938545298229E-3</v>
      </c>
      <c r="E21" s="259">
        <f t="shared" si="3"/>
        <v>1.3618509983096033E-2</v>
      </c>
      <c r="F21" s="64">
        <f t="shared" si="4"/>
        <v>1.1213754995842382</v>
      </c>
      <c r="H21" s="24">
        <v>247.23599999999999</v>
      </c>
      <c r="I21" s="160">
        <v>525.16700000000003</v>
      </c>
      <c r="J21" s="309">
        <f t="shared" si="5"/>
        <v>5.6205933104627589E-3</v>
      </c>
      <c r="K21" s="259">
        <f t="shared" si="6"/>
        <v>1.1996813471705586E-2</v>
      </c>
      <c r="L21" s="64">
        <f t="shared" si="0"/>
        <v>1.1241526314937955</v>
      </c>
      <c r="N21" s="39">
        <f t="shared" si="1"/>
        <v>2.2105630213781819</v>
      </c>
      <c r="O21" s="173">
        <f t="shared" si="1"/>
        <v>2.213456910322388</v>
      </c>
      <c r="P21" s="64">
        <f t="shared" si="7"/>
        <v>1.3091184988708688E-3</v>
      </c>
    </row>
    <row r="22" spans="1:16" ht="20.100000000000001" customHeight="1" x14ac:dyDescent="0.25">
      <c r="A22" s="13" t="s">
        <v>188</v>
      </c>
      <c r="B22" s="24">
        <v>4269.37</v>
      </c>
      <c r="C22" s="160">
        <v>2314.4499999999998</v>
      </c>
      <c r="D22" s="309">
        <f t="shared" si="2"/>
        <v>2.2766667006172928E-2</v>
      </c>
      <c r="E22" s="259">
        <f t="shared" si="3"/>
        <v>1.3284678236362747E-2</v>
      </c>
      <c r="F22" s="64">
        <f t="shared" si="4"/>
        <v>-0.45789425606119877</v>
      </c>
      <c r="H22" s="24">
        <v>689.01300000000003</v>
      </c>
      <c r="I22" s="160">
        <v>411.81299999999999</v>
      </c>
      <c r="J22" s="309">
        <f t="shared" si="5"/>
        <v>1.5663826702510465E-2</v>
      </c>
      <c r="K22" s="259">
        <f t="shared" si="6"/>
        <v>9.4073765987266762E-3</v>
      </c>
      <c r="L22" s="64">
        <f t="shared" ref="L22" si="8">(I22-H22)/H22</f>
        <v>-0.40231461525399381</v>
      </c>
      <c r="N22" s="39">
        <f t="shared" ref="N22" si="9">(H22/B22)*10</f>
        <v>1.6138516924042658</v>
      </c>
      <c r="O22" s="173">
        <f t="shared" ref="O22" si="10">(I22/C22)*10</f>
        <v>1.7793125796625551</v>
      </c>
      <c r="P22" s="64">
        <f t="shared" ref="P22" si="11">(O22-N22)/N22</f>
        <v>0.10252546007606855</v>
      </c>
    </row>
    <row r="23" spans="1:16" ht="20.100000000000001" customHeight="1" x14ac:dyDescent="0.25">
      <c r="A23" s="13" t="s">
        <v>169</v>
      </c>
      <c r="B23" s="24">
        <v>1233.58</v>
      </c>
      <c r="C23" s="160">
        <v>1154.03</v>
      </c>
      <c r="D23" s="309">
        <f t="shared" si="2"/>
        <v>6.5781380122769406E-3</v>
      </c>
      <c r="E23" s="259">
        <f t="shared" si="3"/>
        <v>6.6240001836763377E-3</v>
      </c>
      <c r="F23" s="64">
        <f t="shared" si="4"/>
        <v>-6.4487102579484076E-2</v>
      </c>
      <c r="H23" s="24">
        <v>379.76100000000002</v>
      </c>
      <c r="I23" s="160">
        <v>376.72699999999998</v>
      </c>
      <c r="J23" s="309">
        <f t="shared" si="5"/>
        <v>8.6333791849675934E-3</v>
      </c>
      <c r="K23" s="259">
        <f t="shared" si="6"/>
        <v>8.6058787942792092E-3</v>
      </c>
      <c r="L23" s="64">
        <f t="shared" si="0"/>
        <v>-7.9892353348554705E-3</v>
      </c>
      <c r="N23" s="39">
        <f t="shared" si="1"/>
        <v>3.0785275377356962</v>
      </c>
      <c r="O23" s="173">
        <f t="shared" si="1"/>
        <v>3.2644471980797722</v>
      </c>
      <c r="P23" s="64">
        <f t="shared" si="7"/>
        <v>6.0392398010128821E-2</v>
      </c>
    </row>
    <row r="24" spans="1:16" ht="20.100000000000001" customHeight="1" x14ac:dyDescent="0.25">
      <c r="A24" s="13" t="s">
        <v>176</v>
      </c>
      <c r="B24" s="24">
        <v>1322.6399999999999</v>
      </c>
      <c r="C24" s="160">
        <v>1255.6500000000001</v>
      </c>
      <c r="D24" s="309">
        <f t="shared" si="2"/>
        <v>7.0530557082296831E-3</v>
      </c>
      <c r="E24" s="259">
        <f t="shared" si="3"/>
        <v>7.2072873587629392E-3</v>
      </c>
      <c r="F24" s="64">
        <f t="shared" si="4"/>
        <v>-5.0648702594810219E-2</v>
      </c>
      <c r="H24" s="24">
        <v>360.58500000000004</v>
      </c>
      <c r="I24" s="160">
        <v>357.875</v>
      </c>
      <c r="J24" s="309">
        <f t="shared" si="5"/>
        <v>8.1974374235678216E-3</v>
      </c>
      <c r="K24" s="259">
        <f t="shared" si="6"/>
        <v>8.1752273489892474E-3</v>
      </c>
      <c r="L24" s="64">
        <f t="shared" si="0"/>
        <v>-7.5155649846777766E-3</v>
      </c>
      <c r="N24" s="39">
        <f t="shared" si="1"/>
        <v>2.7262520413718021</v>
      </c>
      <c r="O24" s="173">
        <f t="shared" si="1"/>
        <v>2.8501174690399393</v>
      </c>
      <c r="P24" s="64">
        <f t="shared" si="7"/>
        <v>4.5434327343340686E-2</v>
      </c>
    </row>
    <row r="25" spans="1:16" ht="20.100000000000001" customHeight="1" x14ac:dyDescent="0.25">
      <c r="A25" s="13" t="s">
        <v>177</v>
      </c>
      <c r="B25" s="24">
        <v>1230.4599999999998</v>
      </c>
      <c r="C25" s="160">
        <v>909.5</v>
      </c>
      <c r="D25" s="309">
        <f t="shared" si="2"/>
        <v>6.5615004284977733E-3</v>
      </c>
      <c r="E25" s="259">
        <f t="shared" si="3"/>
        <v>5.2204259569106782E-3</v>
      </c>
      <c r="F25" s="64">
        <f t="shared" si="4"/>
        <v>-0.26084553744128203</v>
      </c>
      <c r="H25" s="24">
        <v>429.01900000000001</v>
      </c>
      <c r="I25" s="160">
        <v>311.97400000000005</v>
      </c>
      <c r="J25" s="309">
        <f t="shared" si="5"/>
        <v>9.7531966277622281E-3</v>
      </c>
      <c r="K25" s="259">
        <f t="shared" si="6"/>
        <v>7.1266737742887096E-3</v>
      </c>
      <c r="L25" s="64">
        <f t="shared" si="0"/>
        <v>-0.27282008489134502</v>
      </c>
      <c r="N25" s="39">
        <f t="shared" si="1"/>
        <v>3.4866553971685392</v>
      </c>
      <c r="O25" s="173">
        <f t="shared" si="1"/>
        <v>3.4301704233095114</v>
      </c>
      <c r="P25" s="64">
        <f t="shared" si="7"/>
        <v>-1.6200331671692721E-2</v>
      </c>
    </row>
    <row r="26" spans="1:16" ht="20.100000000000001" customHeight="1" x14ac:dyDescent="0.25">
      <c r="A26" s="13" t="s">
        <v>185</v>
      </c>
      <c r="B26" s="24">
        <v>636.68000000000006</v>
      </c>
      <c r="C26" s="160">
        <v>1203.7</v>
      </c>
      <c r="D26" s="309">
        <f t="shared" si="2"/>
        <v>3.3951336027306564E-3</v>
      </c>
      <c r="E26" s="259">
        <f t="shared" si="3"/>
        <v>6.909100301630988E-3</v>
      </c>
      <c r="F26" s="64">
        <f t="shared" si="4"/>
        <v>0.89058867877112513</v>
      </c>
      <c r="H26" s="24">
        <v>151.274</v>
      </c>
      <c r="I26" s="160">
        <v>300.85999999999996</v>
      </c>
      <c r="J26" s="309">
        <f t="shared" si="5"/>
        <v>3.4390203386519091E-3</v>
      </c>
      <c r="K26" s="259">
        <f t="shared" si="6"/>
        <v>6.8727877058104223E-3</v>
      </c>
      <c r="L26" s="64">
        <f t="shared" si="0"/>
        <v>0.98884144003596097</v>
      </c>
      <c r="N26" s="39">
        <f t="shared" si="1"/>
        <v>2.3759816548344532</v>
      </c>
      <c r="O26" s="173">
        <f t="shared" si="1"/>
        <v>2.4994599983384562</v>
      </c>
      <c r="P26" s="64">
        <f t="shared" si="7"/>
        <v>5.1969401048513719E-2</v>
      </c>
    </row>
    <row r="27" spans="1:16" ht="20.100000000000001" customHeight="1" x14ac:dyDescent="0.25">
      <c r="A27" s="13" t="s">
        <v>208</v>
      </c>
      <c r="B27" s="24">
        <v>1635.36</v>
      </c>
      <c r="C27" s="160">
        <v>1400.85</v>
      </c>
      <c r="D27" s="309">
        <f t="shared" si="2"/>
        <v>8.720653528556898E-3</v>
      </c>
      <c r="E27" s="259">
        <f t="shared" si="3"/>
        <v>8.0407187484753413E-3</v>
      </c>
      <c r="F27" s="64">
        <f t="shared" si="4"/>
        <v>-0.14339961843263868</v>
      </c>
      <c r="H27" s="24">
        <v>323.84099999999995</v>
      </c>
      <c r="I27" s="160">
        <v>279.27800000000002</v>
      </c>
      <c r="J27" s="309">
        <f t="shared" si="5"/>
        <v>7.3621097180571193E-3</v>
      </c>
      <c r="K27" s="259">
        <f t="shared" si="6"/>
        <v>6.3797726680293937E-3</v>
      </c>
      <c r="L27" s="64">
        <f t="shared" si="0"/>
        <v>-0.13760765313842269</v>
      </c>
      <c r="N27" s="39">
        <f t="shared" si="1"/>
        <v>1.9802428823011444</v>
      </c>
      <c r="O27" s="173">
        <f t="shared" si="1"/>
        <v>1.9936324374486922</v>
      </c>
      <c r="P27" s="64">
        <f t="shared" si="7"/>
        <v>6.7615721622937743E-3</v>
      </c>
    </row>
    <row r="28" spans="1:16" ht="20.100000000000001" customHeight="1" x14ac:dyDescent="0.25">
      <c r="A28" s="13" t="s">
        <v>171</v>
      </c>
      <c r="B28" s="24">
        <v>1292.5999999999999</v>
      </c>
      <c r="C28" s="160">
        <v>993.23</v>
      </c>
      <c r="D28" s="309">
        <f t="shared" si="2"/>
        <v>6.8928656387661708E-3</v>
      </c>
      <c r="E28" s="259">
        <f t="shared" si="3"/>
        <v>5.7010265785402891E-3</v>
      </c>
      <c r="F28" s="64">
        <f t="shared" si="4"/>
        <v>-0.23160297075661451</v>
      </c>
      <c r="H28" s="24">
        <v>296.245</v>
      </c>
      <c r="I28" s="160">
        <v>236.62599999999998</v>
      </c>
      <c r="J28" s="309">
        <f t="shared" si="5"/>
        <v>6.7347500576697573E-3</v>
      </c>
      <c r="K28" s="259">
        <f t="shared" si="6"/>
        <v>5.4054386215352558E-3</v>
      </c>
      <c r="L28" s="64">
        <f t="shared" si="0"/>
        <v>-0.2012489662272782</v>
      </c>
      <c r="N28" s="39">
        <f t="shared" si="1"/>
        <v>2.2918536283459696</v>
      </c>
      <c r="O28" s="173">
        <f t="shared" si="1"/>
        <v>2.3823887719863475</v>
      </c>
      <c r="P28" s="64">
        <f t="shared" si="7"/>
        <v>3.9503021711607751E-2</v>
      </c>
    </row>
    <row r="29" spans="1:16" ht="20.100000000000001" customHeight="1" x14ac:dyDescent="0.25">
      <c r="A29" s="13" t="s">
        <v>175</v>
      </c>
      <c r="B29" s="24">
        <v>929.60000000000014</v>
      </c>
      <c r="C29" s="160">
        <v>834.2</v>
      </c>
      <c r="D29" s="309">
        <f t="shared" si="2"/>
        <v>4.9571467567670075E-3</v>
      </c>
      <c r="E29" s="259">
        <f t="shared" si="3"/>
        <v>4.7882125709234613E-3</v>
      </c>
      <c r="F29" s="64">
        <f>(C29-B29)/B29</f>
        <v>-0.10262478485370059</v>
      </c>
      <c r="H29" s="24">
        <v>224.61699999999999</v>
      </c>
      <c r="I29" s="160">
        <v>230.77699999999999</v>
      </c>
      <c r="J29" s="309">
        <f t="shared" si="5"/>
        <v>5.1063793606764933E-3</v>
      </c>
      <c r="K29" s="259">
        <f t="shared" si="6"/>
        <v>5.2718251957183139E-3</v>
      </c>
      <c r="L29" s="64">
        <f t="shared" si="0"/>
        <v>2.74244603035389E-2</v>
      </c>
      <c r="N29" s="39">
        <f t="shared" si="1"/>
        <v>2.4162758175559378</v>
      </c>
      <c r="O29" s="173">
        <f t="shared" si="1"/>
        <v>2.7664468952289618</v>
      </c>
      <c r="P29" s="64">
        <f>(O29-N29)/N29</f>
        <v>0.14492181526992309</v>
      </c>
    </row>
    <row r="30" spans="1:16" ht="20.100000000000001" customHeight="1" x14ac:dyDescent="0.25">
      <c r="A30" s="13" t="s">
        <v>178</v>
      </c>
      <c r="B30" s="24">
        <v>968.4</v>
      </c>
      <c r="C30" s="160">
        <v>748.59</v>
      </c>
      <c r="D30" s="309">
        <f t="shared" si="2"/>
        <v>5.1640500422258703E-3</v>
      </c>
      <c r="E30" s="259">
        <f t="shared" si="3"/>
        <v>4.2968209643581799E-3</v>
      </c>
      <c r="F30" s="64">
        <f t="shared" si="4"/>
        <v>-0.22698265179677815</v>
      </c>
      <c r="H30" s="24">
        <v>262.00700000000001</v>
      </c>
      <c r="I30" s="160">
        <v>220.84199999999998</v>
      </c>
      <c r="J30" s="309">
        <f t="shared" si="5"/>
        <v>5.9563930475109456E-3</v>
      </c>
      <c r="K30" s="259">
        <f t="shared" si="6"/>
        <v>5.0448719754257309E-3</v>
      </c>
      <c r="L30" s="64">
        <f t="shared" si="0"/>
        <v>-0.15711412290511328</v>
      </c>
      <c r="N30" s="39">
        <f t="shared" si="1"/>
        <v>2.7055658818669972</v>
      </c>
      <c r="O30" s="173">
        <f t="shared" si="1"/>
        <v>2.9501061996553517</v>
      </c>
      <c r="P30" s="64">
        <f t="shared" si="7"/>
        <v>9.0384166738385799E-2</v>
      </c>
    </row>
    <row r="31" spans="1:16" ht="20.100000000000001" customHeight="1" x14ac:dyDescent="0.25">
      <c r="A31" s="13" t="s">
        <v>219</v>
      </c>
      <c r="B31" s="24">
        <v>623.16000000000008</v>
      </c>
      <c r="C31" s="160">
        <v>855</v>
      </c>
      <c r="D31" s="309">
        <f t="shared" si="2"/>
        <v>3.3230374063542688E-3</v>
      </c>
      <c r="E31" s="259">
        <f t="shared" si="3"/>
        <v>4.9076021914883231E-3</v>
      </c>
      <c r="F31" s="64">
        <f t="shared" si="4"/>
        <v>0.37203928365106859</v>
      </c>
      <c r="H31" s="24">
        <v>149.75400000000002</v>
      </c>
      <c r="I31" s="160">
        <v>213.03999999999996</v>
      </c>
      <c r="J31" s="309">
        <f t="shared" si="5"/>
        <v>3.4044650884783772E-3</v>
      </c>
      <c r="K31" s="259">
        <f t="shared" si="6"/>
        <v>4.8666445949805638E-3</v>
      </c>
      <c r="L31" s="64">
        <f t="shared" si="0"/>
        <v>0.42259973022423397</v>
      </c>
      <c r="N31" s="39">
        <f t="shared" si="1"/>
        <v>2.4031388407471597</v>
      </c>
      <c r="O31" s="173">
        <f t="shared" si="1"/>
        <v>2.4916959064327484</v>
      </c>
      <c r="P31" s="64">
        <f t="shared" si="7"/>
        <v>3.6850582323431413E-2</v>
      </c>
    </row>
    <row r="32" spans="1:16" ht="20.100000000000001" customHeight="1" thickBot="1" x14ac:dyDescent="0.3">
      <c r="A32" s="13" t="s">
        <v>17</v>
      </c>
      <c r="B32" s="24">
        <f>B33-SUM(B7:B31)</f>
        <v>6201.8899999998976</v>
      </c>
      <c r="C32" s="160">
        <f>C33-SUM(C7:C31)</f>
        <v>6789.2200000000012</v>
      </c>
      <c r="D32" s="309">
        <f t="shared" si="2"/>
        <v>3.307194373851681E-2</v>
      </c>
      <c r="E32" s="259">
        <f t="shared" si="3"/>
        <v>3.8969346140931414E-2</v>
      </c>
      <c r="F32" s="64">
        <f t="shared" si="4"/>
        <v>9.4701776393988496E-2</v>
      </c>
      <c r="H32" s="24">
        <f>H33-SUM(H7:H31)</f>
        <v>1715.4620000000068</v>
      </c>
      <c r="I32" s="160">
        <f>I33-SUM(I7:I31)</f>
        <v>2061.4199999999764</v>
      </c>
      <c r="J32" s="309">
        <f t="shared" si="5"/>
        <v>3.8998828008676337E-2</v>
      </c>
      <c r="K32" s="259">
        <f t="shared" si="6"/>
        <v>4.7090680158583927E-2</v>
      </c>
      <c r="L32" s="64">
        <f t="shared" si="0"/>
        <v>0.20167045379027237</v>
      </c>
      <c r="N32" s="39">
        <f t="shared" si="1"/>
        <v>2.7660310002274069</v>
      </c>
      <c r="O32" s="173">
        <f t="shared" si="1"/>
        <v>3.0363134498513467</v>
      </c>
      <c r="P32" s="64">
        <f t="shared" si="7"/>
        <v>9.7714902545097557E-2</v>
      </c>
    </row>
    <row r="33" spans="1:16" ht="26.25" customHeight="1" thickBot="1" x14ac:dyDescent="0.3">
      <c r="A33" s="17" t="s">
        <v>18</v>
      </c>
      <c r="B33" s="22">
        <v>187527.22999999989</v>
      </c>
      <c r="C33" s="165">
        <v>174219.50000000003</v>
      </c>
      <c r="D33" s="305">
        <f>SUM(D7:D32)</f>
        <v>1</v>
      </c>
      <c r="E33" s="306">
        <f>SUM(E7:E32)</f>
        <v>0.99999999999999956</v>
      </c>
      <c r="F33" s="69">
        <f t="shared" si="4"/>
        <v>-7.0964254097924187E-2</v>
      </c>
      <c r="G33" s="2"/>
      <c r="H33" s="22">
        <v>43987.527000000002</v>
      </c>
      <c r="I33" s="165">
        <v>43775.540999999983</v>
      </c>
      <c r="J33" s="305">
        <f>SUM(J7:J32)</f>
        <v>0.99999999999999989</v>
      </c>
      <c r="K33" s="306">
        <f>SUM(K7:K32)</f>
        <v>0.99999999999999989</v>
      </c>
      <c r="L33" s="69">
        <f t="shared" si="0"/>
        <v>-4.8192297784783169E-3</v>
      </c>
      <c r="N33" s="34">
        <f t="shared" si="1"/>
        <v>2.3456607875027018</v>
      </c>
      <c r="O33" s="166">
        <f t="shared" si="1"/>
        <v>2.5126659759670975</v>
      </c>
      <c r="P33" s="69">
        <f t="shared" si="7"/>
        <v>7.1197501938120009E-2</v>
      </c>
    </row>
    <row r="35" spans="1:16" ht="15.75" thickBot="1" x14ac:dyDescent="0.3"/>
    <row r="36" spans="1:16" x14ac:dyDescent="0.25">
      <c r="A36" s="467" t="s">
        <v>2</v>
      </c>
      <c r="B36" s="454" t="s">
        <v>1</v>
      </c>
      <c r="C36" s="450"/>
      <c r="D36" s="454" t="s">
        <v>104</v>
      </c>
      <c r="E36" s="450"/>
      <c r="F36" s="148" t="s">
        <v>0</v>
      </c>
      <c r="H36" s="465" t="s">
        <v>19</v>
      </c>
      <c r="I36" s="466"/>
      <c r="J36" s="454" t="s">
        <v>104</v>
      </c>
      <c r="K36" s="455"/>
      <c r="L36" s="148" t="s">
        <v>0</v>
      </c>
      <c r="N36" s="462" t="s">
        <v>22</v>
      </c>
      <c r="O36" s="450"/>
      <c r="P36" s="148" t="s">
        <v>0</v>
      </c>
    </row>
    <row r="37" spans="1:16" x14ac:dyDescent="0.25">
      <c r="A37" s="468"/>
      <c r="B37" s="457" t="str">
        <f>B5</f>
        <v>jan-jun</v>
      </c>
      <c r="C37" s="459"/>
      <c r="D37" s="457" t="str">
        <f>B5</f>
        <v>jan-jun</v>
      </c>
      <c r="E37" s="459"/>
      <c r="F37" s="149" t="str">
        <f>F5</f>
        <v>2022/2021</v>
      </c>
      <c r="H37" s="460" t="str">
        <f>B5</f>
        <v>jan-jun</v>
      </c>
      <c r="I37" s="459"/>
      <c r="J37" s="457" t="str">
        <f>B5</f>
        <v>jan-jun</v>
      </c>
      <c r="K37" s="458"/>
      <c r="L37" s="149" t="str">
        <f>L5</f>
        <v>2022/2021</v>
      </c>
      <c r="N37" s="460" t="str">
        <f>B5</f>
        <v>jan-jun</v>
      </c>
      <c r="O37" s="458"/>
      <c r="P37" s="149" t="str">
        <f>P5</f>
        <v>2022/2021</v>
      </c>
    </row>
    <row r="38" spans="1:16" ht="19.5" customHeight="1" thickBot="1" x14ac:dyDescent="0.3">
      <c r="A38" s="469"/>
      <c r="B38" s="117">
        <f>B6</f>
        <v>2021</v>
      </c>
      <c r="C38" s="152">
        <f>C6</f>
        <v>2022</v>
      </c>
      <c r="D38" s="117">
        <f>B6</f>
        <v>2021</v>
      </c>
      <c r="E38" s="152">
        <f>C6</f>
        <v>2022</v>
      </c>
      <c r="F38" s="150" t="s">
        <v>1</v>
      </c>
      <c r="H38" s="30">
        <f>B6</f>
        <v>2021</v>
      </c>
      <c r="I38" s="152">
        <f>C6</f>
        <v>2022</v>
      </c>
      <c r="J38" s="117">
        <f>B6</f>
        <v>2021</v>
      </c>
      <c r="K38" s="152">
        <f>C6</f>
        <v>2022</v>
      </c>
      <c r="L38" s="321">
        <v>1000</v>
      </c>
      <c r="N38" s="30">
        <f>B6</f>
        <v>2021</v>
      </c>
      <c r="O38" s="152">
        <f>C6</f>
        <v>2022</v>
      </c>
      <c r="P38" s="150"/>
    </row>
    <row r="39" spans="1:16" ht="20.100000000000001" customHeight="1" x14ac:dyDescent="0.25">
      <c r="A39" s="44" t="s">
        <v>167</v>
      </c>
      <c r="B39" s="45">
        <v>45812.1</v>
      </c>
      <c r="C39" s="167">
        <v>32190.759999999995</v>
      </c>
      <c r="D39" s="309">
        <f t="shared" ref="D39:D61" si="12">B39/$B$62</f>
        <v>0.47413819423623027</v>
      </c>
      <c r="E39" s="308">
        <f t="shared" ref="E39:E61" si="13">C39/$C$62</f>
        <v>0.37622997943348052</v>
      </c>
      <c r="F39" s="64">
        <f>(C39-B39)/B39</f>
        <v>-0.29733061789352605</v>
      </c>
      <c r="H39" s="45">
        <v>8849.482</v>
      </c>
      <c r="I39" s="167">
        <v>6545.8159999999998</v>
      </c>
      <c r="J39" s="309">
        <f t="shared" ref="J39:J61" si="14">H39/$H$62</f>
        <v>0.42872865212078792</v>
      </c>
      <c r="K39" s="308">
        <f t="shared" ref="K39:K61" si="15">I39/$I$62</f>
        <v>0.336679269777377</v>
      </c>
      <c r="L39" s="64">
        <f t="shared" ref="L39:L62" si="16">(I39-H39)/H39</f>
        <v>-0.26031647954083642</v>
      </c>
      <c r="N39" s="39">
        <f t="shared" ref="N39:O62" si="17">(H39/B39)*10</f>
        <v>1.9316909724723383</v>
      </c>
      <c r="O39" s="172">
        <f t="shared" si="17"/>
        <v>2.0334456222841588</v>
      </c>
      <c r="P39" s="73">
        <f t="shared" si="7"/>
        <v>5.2676463917821409E-2</v>
      </c>
    </row>
    <row r="40" spans="1:16" ht="20.100000000000001" customHeight="1" x14ac:dyDescent="0.25">
      <c r="A40" s="44" t="s">
        <v>163</v>
      </c>
      <c r="B40" s="24">
        <v>12339.6</v>
      </c>
      <c r="C40" s="160">
        <v>13777.88</v>
      </c>
      <c r="D40" s="309">
        <f t="shared" si="12"/>
        <v>0.12771027002904009</v>
      </c>
      <c r="E40" s="259">
        <f t="shared" si="13"/>
        <v>0.16102917449097079</v>
      </c>
      <c r="F40" s="64">
        <f t="shared" ref="F40:F62" si="18">(C40-B40)/B40</f>
        <v>0.11655807319524124</v>
      </c>
      <c r="H40" s="24">
        <v>2872.069</v>
      </c>
      <c r="I40" s="160">
        <v>3302.5650000000005</v>
      </c>
      <c r="J40" s="309">
        <f t="shared" si="14"/>
        <v>0.13914241208331735</v>
      </c>
      <c r="K40" s="259">
        <f t="shared" si="15"/>
        <v>0.16986502104433174</v>
      </c>
      <c r="L40" s="64">
        <f t="shared" si="16"/>
        <v>0.14989054928694281</v>
      </c>
      <c r="N40" s="39">
        <f t="shared" si="17"/>
        <v>2.3275219618139973</v>
      </c>
      <c r="O40" s="173">
        <f t="shared" si="17"/>
        <v>2.397005199638842</v>
      </c>
      <c r="P40" s="64">
        <f t="shared" si="7"/>
        <v>2.9852881719187568E-2</v>
      </c>
    </row>
    <row r="41" spans="1:16" ht="20.100000000000001" customHeight="1" x14ac:dyDescent="0.25">
      <c r="A41" s="44" t="s">
        <v>172</v>
      </c>
      <c r="B41" s="24">
        <v>15908.61</v>
      </c>
      <c r="C41" s="160">
        <v>14402.119999999999</v>
      </c>
      <c r="D41" s="309">
        <f t="shared" si="12"/>
        <v>0.16464819596151312</v>
      </c>
      <c r="E41" s="259">
        <f t="shared" si="13"/>
        <v>0.16832498864265769</v>
      </c>
      <c r="F41" s="64">
        <f t="shared" si="18"/>
        <v>-9.4696519683366523E-2</v>
      </c>
      <c r="H41" s="24">
        <v>3377.9840000000004</v>
      </c>
      <c r="I41" s="160">
        <v>3107.9349999999999</v>
      </c>
      <c r="J41" s="309">
        <f t="shared" si="14"/>
        <v>0.16365235018338789</v>
      </c>
      <c r="K41" s="259">
        <f t="shared" si="15"/>
        <v>0.15985436900694311</v>
      </c>
      <c r="L41" s="64">
        <f t="shared" si="16"/>
        <v>-7.99438363236772E-2</v>
      </c>
      <c r="N41" s="39">
        <f t="shared" si="17"/>
        <v>2.1233684149652294</v>
      </c>
      <c r="O41" s="173">
        <f t="shared" si="17"/>
        <v>2.1579704932329409</v>
      </c>
      <c r="P41" s="64">
        <f t="shared" si="7"/>
        <v>1.6295842974700204E-2</v>
      </c>
    </row>
    <row r="42" spans="1:16" ht="20.100000000000001" customHeight="1" x14ac:dyDescent="0.25">
      <c r="A42" s="44" t="s">
        <v>174</v>
      </c>
      <c r="B42" s="24">
        <v>3232.54</v>
      </c>
      <c r="C42" s="160">
        <v>6042.1399999999994</v>
      </c>
      <c r="D42" s="309">
        <f t="shared" si="12"/>
        <v>3.3455586589490195E-2</v>
      </c>
      <c r="E42" s="259">
        <f t="shared" si="13"/>
        <v>7.061759983095181E-2</v>
      </c>
      <c r="F42" s="64">
        <f t="shared" si="18"/>
        <v>0.86916171184269941</v>
      </c>
      <c r="H42" s="24">
        <v>796.11200000000008</v>
      </c>
      <c r="I42" s="160">
        <v>1432.423</v>
      </c>
      <c r="J42" s="309">
        <f t="shared" si="14"/>
        <v>3.8569039938968715E-2</v>
      </c>
      <c r="K42" s="259">
        <f t="shared" si="15"/>
        <v>7.3675631831435495E-2</v>
      </c>
      <c r="L42" s="64">
        <f t="shared" si="16"/>
        <v>0.79927321783869587</v>
      </c>
      <c r="N42" s="39">
        <f t="shared" si="17"/>
        <v>2.4628063380499547</v>
      </c>
      <c r="O42" s="173">
        <f t="shared" si="17"/>
        <v>2.3707213007311982</v>
      </c>
      <c r="P42" s="64">
        <f t="shared" si="7"/>
        <v>-3.7390287614603612E-2</v>
      </c>
    </row>
    <row r="43" spans="1:16" ht="20.100000000000001" customHeight="1" x14ac:dyDescent="0.25">
      <c r="A43" s="44" t="s">
        <v>173</v>
      </c>
      <c r="B43" s="24">
        <v>3446.82</v>
      </c>
      <c r="C43" s="160">
        <v>3579.2499999999995</v>
      </c>
      <c r="D43" s="309">
        <f t="shared" si="12"/>
        <v>3.5673304883585846E-2</v>
      </c>
      <c r="E43" s="259">
        <f t="shared" si="13"/>
        <v>4.1832536848688422E-2</v>
      </c>
      <c r="F43" s="64">
        <f t="shared" si="18"/>
        <v>3.8420921312978161E-2</v>
      </c>
      <c r="H43" s="24">
        <v>1058.991</v>
      </c>
      <c r="I43" s="160">
        <v>1250.0250000000001</v>
      </c>
      <c r="J43" s="309">
        <f t="shared" si="14"/>
        <v>5.1304673430382176E-2</v>
      </c>
      <c r="K43" s="259">
        <f t="shared" si="15"/>
        <v>6.4294123788915816E-2</v>
      </c>
      <c r="L43" s="64">
        <f t="shared" si="16"/>
        <v>0.18039246792465669</v>
      </c>
      <c r="N43" s="39">
        <f t="shared" si="17"/>
        <v>3.0723710550594459</v>
      </c>
      <c r="O43" s="173">
        <f t="shared" si="17"/>
        <v>3.4924215967032208</v>
      </c>
      <c r="P43" s="64">
        <f t="shared" si="7"/>
        <v>0.13671868863367079</v>
      </c>
    </row>
    <row r="44" spans="1:16" ht="20.100000000000001" customHeight="1" x14ac:dyDescent="0.25">
      <c r="A44" s="44" t="s">
        <v>168</v>
      </c>
      <c r="B44" s="24">
        <v>3402.0100000000007</v>
      </c>
      <c r="C44" s="160">
        <v>3286.3</v>
      </c>
      <c r="D44" s="309">
        <f t="shared" si="12"/>
        <v>3.5209538051597676E-2</v>
      </c>
      <c r="E44" s="259">
        <f t="shared" si="13"/>
        <v>3.8408679428887274E-2</v>
      </c>
      <c r="F44" s="64">
        <f t="shared" si="18"/>
        <v>-3.4012245701805832E-2</v>
      </c>
      <c r="H44" s="24">
        <v>773.10300000000018</v>
      </c>
      <c r="I44" s="160">
        <v>776.77</v>
      </c>
      <c r="J44" s="309">
        <f t="shared" si="14"/>
        <v>3.7454328642121379E-2</v>
      </c>
      <c r="K44" s="259">
        <f t="shared" si="15"/>
        <v>3.9952598176449375E-2</v>
      </c>
      <c r="L44" s="64">
        <f t="shared" si="16"/>
        <v>4.7432230892905623E-3</v>
      </c>
      <c r="N44" s="39">
        <f t="shared" si="17"/>
        <v>2.2724889109673398</v>
      </c>
      <c r="O44" s="173">
        <f t="shared" si="17"/>
        <v>2.3636612603840184</v>
      </c>
      <c r="P44" s="64">
        <f t="shared" si="7"/>
        <v>4.0120041500166792E-2</v>
      </c>
    </row>
    <row r="45" spans="1:16" ht="20.100000000000001" customHeight="1" x14ac:dyDescent="0.25">
      <c r="A45" s="44" t="s">
        <v>186</v>
      </c>
      <c r="B45" s="24">
        <v>1352.1499999999999</v>
      </c>
      <c r="C45" s="160">
        <v>2895.79</v>
      </c>
      <c r="D45" s="309">
        <f t="shared" si="12"/>
        <v>1.3994249539674423E-2</v>
      </c>
      <c r="E45" s="259">
        <f t="shared" si="13"/>
        <v>3.3844588078805179E-2</v>
      </c>
      <c r="F45" s="64">
        <f t="shared" si="18"/>
        <v>1.1416189032281923</v>
      </c>
      <c r="H45" s="24">
        <v>327.86900000000003</v>
      </c>
      <c r="I45" s="160">
        <v>602.26800000000003</v>
      </c>
      <c r="J45" s="309">
        <f t="shared" si="14"/>
        <v>1.5884187847626633E-2</v>
      </c>
      <c r="K45" s="259">
        <f t="shared" si="15"/>
        <v>3.0977215132579547E-2</v>
      </c>
      <c r="L45" s="64">
        <f t="shared" si="16"/>
        <v>0.83691657338754188</v>
      </c>
      <c r="N45" s="39">
        <f t="shared" si="17"/>
        <v>2.4247975446511116</v>
      </c>
      <c r="O45" s="173">
        <f t="shared" si="17"/>
        <v>2.0798055107587223</v>
      </c>
      <c r="P45" s="64">
        <f t="shared" si="7"/>
        <v>-0.1422766344569307</v>
      </c>
    </row>
    <row r="46" spans="1:16" ht="20.100000000000001" customHeight="1" x14ac:dyDescent="0.25">
      <c r="A46" s="44" t="s">
        <v>188</v>
      </c>
      <c r="B46" s="24">
        <v>4269.37</v>
      </c>
      <c r="C46" s="160">
        <v>2314.4499999999998</v>
      </c>
      <c r="D46" s="309">
        <f t="shared" si="12"/>
        <v>4.4186391418999223E-2</v>
      </c>
      <c r="E46" s="259">
        <f t="shared" si="13"/>
        <v>2.7050168306054875E-2</v>
      </c>
      <c r="F46" s="64">
        <f t="shared" si="18"/>
        <v>-0.45789425606119877</v>
      </c>
      <c r="H46" s="24">
        <v>689.01300000000003</v>
      </c>
      <c r="I46" s="160">
        <v>411.81299999999999</v>
      </c>
      <c r="J46" s="309">
        <f t="shared" si="14"/>
        <v>3.3380441339244539E-2</v>
      </c>
      <c r="K46" s="259">
        <f t="shared" si="15"/>
        <v>2.1181301173884351E-2</v>
      </c>
      <c r="L46" s="64">
        <f t="shared" si="16"/>
        <v>-0.40231461525399381</v>
      </c>
      <c r="N46" s="39">
        <f t="shared" si="17"/>
        <v>1.6138516924042658</v>
      </c>
      <c r="O46" s="173">
        <f t="shared" si="17"/>
        <v>1.7793125796625551</v>
      </c>
      <c r="P46" s="64">
        <f t="shared" si="7"/>
        <v>0.10252546007606855</v>
      </c>
    </row>
    <row r="47" spans="1:16" ht="20.100000000000001" customHeight="1" x14ac:dyDescent="0.25">
      <c r="A47" s="44" t="s">
        <v>169</v>
      </c>
      <c r="B47" s="24">
        <v>1233.58</v>
      </c>
      <c r="C47" s="160">
        <v>1154.03</v>
      </c>
      <c r="D47" s="309">
        <f t="shared" si="12"/>
        <v>1.2767094144252913E-2</v>
      </c>
      <c r="E47" s="259">
        <f t="shared" si="13"/>
        <v>1.3487742543687058E-2</v>
      </c>
      <c r="F47" s="64">
        <f t="shared" si="18"/>
        <v>-6.4487102579484076E-2</v>
      </c>
      <c r="H47" s="24">
        <v>379.76100000000002</v>
      </c>
      <c r="I47" s="160">
        <v>376.72699999999998</v>
      </c>
      <c r="J47" s="309">
        <f t="shared" si="14"/>
        <v>1.8398186657483745E-2</v>
      </c>
      <c r="K47" s="259">
        <f t="shared" si="15"/>
        <v>1.9376678364534217E-2</v>
      </c>
      <c r="L47" s="64">
        <f t="shared" si="16"/>
        <v>-7.9892353348554705E-3</v>
      </c>
      <c r="N47" s="39">
        <f t="shared" si="17"/>
        <v>3.0785275377356962</v>
      </c>
      <c r="O47" s="173">
        <f t="shared" si="17"/>
        <v>3.2644471980797722</v>
      </c>
      <c r="P47" s="64">
        <f t="shared" si="7"/>
        <v>6.0392398010128821E-2</v>
      </c>
    </row>
    <row r="48" spans="1:16" ht="20.100000000000001" customHeight="1" x14ac:dyDescent="0.25">
      <c r="A48" s="44" t="s">
        <v>176</v>
      </c>
      <c r="B48" s="24">
        <v>1322.6399999999999</v>
      </c>
      <c r="C48" s="160">
        <v>1255.6500000000001</v>
      </c>
      <c r="D48" s="309">
        <f t="shared" si="12"/>
        <v>1.3688832016532914E-2</v>
      </c>
      <c r="E48" s="259">
        <f t="shared" si="13"/>
        <v>1.4675427783489733E-2</v>
      </c>
      <c r="F48" s="64">
        <f t="shared" si="18"/>
        <v>-5.0648702594810219E-2</v>
      </c>
      <c r="H48" s="24">
        <v>360.58500000000004</v>
      </c>
      <c r="I48" s="160">
        <v>357.875</v>
      </c>
      <c r="J48" s="309">
        <f t="shared" si="14"/>
        <v>1.7469171757733881E-2</v>
      </c>
      <c r="K48" s="259">
        <f t="shared" si="15"/>
        <v>1.8407039499976595E-2</v>
      </c>
      <c r="L48" s="64">
        <f t="shared" si="16"/>
        <v>-7.5155649846777766E-3</v>
      </c>
      <c r="N48" s="39">
        <f t="shared" si="17"/>
        <v>2.7262520413718021</v>
      </c>
      <c r="O48" s="173">
        <f t="shared" si="17"/>
        <v>2.8501174690399393</v>
      </c>
      <c r="P48" s="64">
        <f t="shared" si="7"/>
        <v>4.5434327343340686E-2</v>
      </c>
    </row>
    <row r="49" spans="1:16" ht="20.100000000000001" customHeight="1" x14ac:dyDescent="0.25">
      <c r="A49" s="44" t="s">
        <v>185</v>
      </c>
      <c r="B49" s="24">
        <v>636.68000000000006</v>
      </c>
      <c r="C49" s="160">
        <v>1203.7</v>
      </c>
      <c r="D49" s="309">
        <f t="shared" si="12"/>
        <v>6.589401173627123E-3</v>
      </c>
      <c r="E49" s="259">
        <f t="shared" si="13"/>
        <v>1.4068261396875396E-2</v>
      </c>
      <c r="F49" s="64">
        <f t="shared" si="18"/>
        <v>0.89058867877112513</v>
      </c>
      <c r="H49" s="24">
        <v>151.274</v>
      </c>
      <c r="I49" s="160">
        <v>300.85999999999996</v>
      </c>
      <c r="J49" s="309">
        <f t="shared" si="14"/>
        <v>7.3287338310784825E-3</v>
      </c>
      <c r="K49" s="259">
        <f t="shared" si="15"/>
        <v>1.5474514576215041E-2</v>
      </c>
      <c r="L49" s="64">
        <f t="shared" si="16"/>
        <v>0.98884144003596097</v>
      </c>
      <c r="N49" s="39">
        <f t="shared" si="17"/>
        <v>2.3759816548344532</v>
      </c>
      <c r="O49" s="173">
        <f t="shared" si="17"/>
        <v>2.4994599983384562</v>
      </c>
      <c r="P49" s="64">
        <f t="shared" si="7"/>
        <v>5.1969401048513719E-2</v>
      </c>
    </row>
    <row r="50" spans="1:16" ht="20.100000000000001" customHeight="1" x14ac:dyDescent="0.25">
      <c r="A50" s="44" t="s">
        <v>175</v>
      </c>
      <c r="B50" s="24">
        <v>929.60000000000014</v>
      </c>
      <c r="C50" s="160">
        <v>834.2</v>
      </c>
      <c r="D50" s="309">
        <f t="shared" si="12"/>
        <v>9.6210142159385784E-3</v>
      </c>
      <c r="E50" s="259">
        <f t="shared" si="13"/>
        <v>9.7497247298109612E-3</v>
      </c>
      <c r="F50" s="64">
        <f t="shared" si="18"/>
        <v>-0.10262478485370059</v>
      </c>
      <c r="H50" s="24">
        <v>224.61699999999999</v>
      </c>
      <c r="I50" s="160">
        <v>230.77699999999999</v>
      </c>
      <c r="J50" s="309">
        <f t="shared" si="14"/>
        <v>1.0881963899515816E-2</v>
      </c>
      <c r="K50" s="259">
        <f t="shared" si="15"/>
        <v>1.1869846607575547E-2</v>
      </c>
      <c r="L50" s="64">
        <f t="shared" si="16"/>
        <v>2.74244603035389E-2</v>
      </c>
      <c r="N50" s="39">
        <f t="shared" si="17"/>
        <v>2.4162758175559378</v>
      </c>
      <c r="O50" s="173">
        <f t="shared" si="17"/>
        <v>2.7664468952289618</v>
      </c>
      <c r="P50" s="64">
        <f t="shared" si="7"/>
        <v>0.14492181526992309</v>
      </c>
    </row>
    <row r="51" spans="1:16" ht="20.100000000000001" customHeight="1" x14ac:dyDescent="0.25">
      <c r="A51" s="44" t="s">
        <v>178</v>
      </c>
      <c r="B51" s="24">
        <v>968.4</v>
      </c>
      <c r="C51" s="160">
        <v>748.59</v>
      </c>
      <c r="D51" s="309">
        <f t="shared" si="12"/>
        <v>1.0022579783471297E-2</v>
      </c>
      <c r="E51" s="259">
        <f t="shared" si="13"/>
        <v>8.7491565997233137E-3</v>
      </c>
      <c r="F51" s="64">
        <f t="shared" si="18"/>
        <v>-0.22698265179677815</v>
      </c>
      <c r="H51" s="24">
        <v>262.00700000000001</v>
      </c>
      <c r="I51" s="160">
        <v>220.84199999999998</v>
      </c>
      <c r="J51" s="309">
        <f t="shared" si="14"/>
        <v>1.2693387924424423E-2</v>
      </c>
      <c r="K51" s="259">
        <f t="shared" si="15"/>
        <v>1.1358847131690761E-2</v>
      </c>
      <c r="L51" s="64">
        <f t="shared" si="16"/>
        <v>-0.15711412290511328</v>
      </c>
      <c r="N51" s="39">
        <f t="shared" si="17"/>
        <v>2.7055658818669972</v>
      </c>
      <c r="O51" s="173">
        <f t="shared" si="17"/>
        <v>2.9501061996553517</v>
      </c>
      <c r="P51" s="64">
        <f t="shared" si="7"/>
        <v>9.0384166738385799E-2</v>
      </c>
    </row>
    <row r="52" spans="1:16" ht="20.100000000000001" customHeight="1" x14ac:dyDescent="0.25">
      <c r="A52" s="44" t="s">
        <v>192</v>
      </c>
      <c r="B52" s="24">
        <v>608.40000000000009</v>
      </c>
      <c r="C52" s="160">
        <v>678.08999999999992</v>
      </c>
      <c r="D52" s="309">
        <f t="shared" si="12"/>
        <v>6.2967136929615222E-3</v>
      </c>
      <c r="E52" s="259">
        <f t="shared" si="13"/>
        <v>7.9251868161562145E-3</v>
      </c>
      <c r="F52" s="64">
        <f t="shared" si="18"/>
        <v>0.11454635108481233</v>
      </c>
      <c r="H52" s="24">
        <v>146.642</v>
      </c>
      <c r="I52" s="160">
        <v>158.08799999999999</v>
      </c>
      <c r="J52" s="309">
        <f t="shared" si="14"/>
        <v>7.1043284798247607E-3</v>
      </c>
      <c r="K52" s="259">
        <f t="shared" si="15"/>
        <v>8.131140930415089E-3</v>
      </c>
      <c r="L52" s="64">
        <f t="shared" si="16"/>
        <v>7.8054036360660647E-2</v>
      </c>
      <c r="N52" s="39">
        <f t="shared" si="17"/>
        <v>2.4102892833662057</v>
      </c>
      <c r="O52" s="173">
        <f t="shared" si="17"/>
        <v>2.3313719417776406</v>
      </c>
      <c r="P52" s="64">
        <f t="shared" si="7"/>
        <v>-3.2741854736353181E-2</v>
      </c>
    </row>
    <row r="53" spans="1:16" ht="20.100000000000001" customHeight="1" x14ac:dyDescent="0.25">
      <c r="A53" s="44" t="s">
        <v>187</v>
      </c>
      <c r="B53" s="24">
        <v>437.42</v>
      </c>
      <c r="C53" s="160">
        <v>540.72</v>
      </c>
      <c r="D53" s="309">
        <f t="shared" si="12"/>
        <v>4.5271342925299616E-3</v>
      </c>
      <c r="E53" s="259">
        <f t="shared" si="13"/>
        <v>6.3196729272397304E-3</v>
      </c>
      <c r="F53" s="64">
        <f t="shared" si="18"/>
        <v>0.23615746879429383</v>
      </c>
      <c r="H53" s="24">
        <v>130.44900000000001</v>
      </c>
      <c r="I53" s="160">
        <v>143.15600000000001</v>
      </c>
      <c r="J53" s="309">
        <f t="shared" si="14"/>
        <v>6.3198302387082851E-3</v>
      </c>
      <c r="K53" s="259">
        <f t="shared" si="15"/>
        <v>7.3631244056127131E-3</v>
      </c>
      <c r="L53" s="64">
        <f t="shared" si="16"/>
        <v>9.7409715674324771E-2</v>
      </c>
      <c r="N53" s="39">
        <f t="shared" si="17"/>
        <v>2.9822367518631983</v>
      </c>
      <c r="O53" s="173">
        <f t="shared" si="17"/>
        <v>2.6475070276668147</v>
      </c>
      <c r="P53" s="64">
        <f t="shared" si="7"/>
        <v>-0.11224116394758264</v>
      </c>
    </row>
    <row r="54" spans="1:16" ht="20.100000000000001" customHeight="1" x14ac:dyDescent="0.25">
      <c r="A54" s="44" t="s">
        <v>190</v>
      </c>
      <c r="B54" s="24">
        <v>247.14000000000001</v>
      </c>
      <c r="C54" s="160">
        <v>209.89000000000001</v>
      </c>
      <c r="D54" s="309">
        <f t="shared" si="12"/>
        <v>2.5578070711349613E-3</v>
      </c>
      <c r="E54" s="259">
        <f t="shared" si="13"/>
        <v>2.4530924520978457E-3</v>
      </c>
      <c r="F54" s="64">
        <f t="shared" si="18"/>
        <v>-0.15072428582989397</v>
      </c>
      <c r="H54" s="24">
        <v>60.164999999999999</v>
      </c>
      <c r="I54" s="160">
        <v>51.384</v>
      </c>
      <c r="J54" s="309">
        <f t="shared" si="14"/>
        <v>2.9147987819905397E-3</v>
      </c>
      <c r="K54" s="259">
        <f t="shared" si="15"/>
        <v>2.6428985474447712E-3</v>
      </c>
      <c r="L54" s="64">
        <f t="shared" si="16"/>
        <v>-0.14594864123659934</v>
      </c>
      <c r="N54" s="39">
        <f t="shared" si="17"/>
        <v>2.4344501092498176</v>
      </c>
      <c r="O54" s="173">
        <f t="shared" si="17"/>
        <v>2.448139501643718</v>
      </c>
      <c r="P54" s="64">
        <f t="shared" si="7"/>
        <v>5.6231969354749878E-3</v>
      </c>
    </row>
    <row r="55" spans="1:16" ht="20.100000000000001" customHeight="1" x14ac:dyDescent="0.25">
      <c r="A55" s="44" t="s">
        <v>191</v>
      </c>
      <c r="B55" s="24">
        <v>77.540000000000006</v>
      </c>
      <c r="C55" s="160">
        <v>104.44</v>
      </c>
      <c r="D55" s="309">
        <f t="shared" si="12"/>
        <v>8.0251015738368897E-4</v>
      </c>
      <c r="E55" s="259">
        <f t="shared" si="13"/>
        <v>1.220644031145357E-3</v>
      </c>
      <c r="F55" s="64">
        <f t="shared" si="18"/>
        <v>0.34691771988651005</v>
      </c>
      <c r="H55" s="24">
        <v>36.701000000000001</v>
      </c>
      <c r="I55" s="160">
        <v>51.07</v>
      </c>
      <c r="J55" s="309">
        <f t="shared" si="14"/>
        <v>1.7780442133771262E-3</v>
      </c>
      <c r="K55" s="259">
        <f t="shared" si="15"/>
        <v>2.6267481865562131E-3</v>
      </c>
      <c r="L55" s="64">
        <f t="shared" si="16"/>
        <v>0.39151521756900354</v>
      </c>
      <c r="N55" s="39">
        <f t="shared" ref="N55:N56" si="19">(H55/B55)*10</f>
        <v>4.7331699767861748</v>
      </c>
      <c r="O55" s="173">
        <f t="shared" ref="O55:O56" si="20">(I55/C55)*10</f>
        <v>4.8898889314438918</v>
      </c>
      <c r="P55" s="64">
        <f t="shared" ref="P55:P56" si="21">(O55-N55)/N55</f>
        <v>3.3110781025474448E-2</v>
      </c>
    </row>
    <row r="56" spans="1:16" ht="20.100000000000001" customHeight="1" x14ac:dyDescent="0.25">
      <c r="A56" s="44" t="s">
        <v>217</v>
      </c>
      <c r="B56" s="24">
        <v>83.24</v>
      </c>
      <c r="C56" s="160">
        <v>98.8</v>
      </c>
      <c r="D56" s="309">
        <f t="shared" si="12"/>
        <v>8.6150303715009367E-4</v>
      </c>
      <c r="E56" s="259">
        <f t="shared" si="13"/>
        <v>1.1547264484599892E-3</v>
      </c>
      <c r="F56" s="64">
        <f t="shared" si="18"/>
        <v>0.18692936088419032</v>
      </c>
      <c r="H56" s="24">
        <v>26.25</v>
      </c>
      <c r="I56" s="160">
        <v>30.640999999999998</v>
      </c>
      <c r="J56" s="309">
        <f t="shared" si="14"/>
        <v>1.2717272172733593E-3</v>
      </c>
      <c r="K56" s="259">
        <f t="shared" si="15"/>
        <v>1.5759974776633821E-3</v>
      </c>
      <c r="L56" s="64">
        <f t="shared" ref="L56:L57" si="22">(I56-H56)/H56</f>
        <v>0.16727619047619041</v>
      </c>
      <c r="N56" s="39">
        <f t="shared" si="19"/>
        <v>3.1535319557904855</v>
      </c>
      <c r="O56" s="173">
        <f t="shared" si="20"/>
        <v>3.1013157894736842</v>
      </c>
      <c r="P56" s="64">
        <f t="shared" si="21"/>
        <v>-1.655799498746871E-2</v>
      </c>
    </row>
    <row r="57" spans="1:16" ht="20.100000000000001" customHeight="1" x14ac:dyDescent="0.25">
      <c r="A57" s="44" t="s">
        <v>193</v>
      </c>
      <c r="B57" s="24">
        <v>125.59</v>
      </c>
      <c r="C57" s="160">
        <v>65.09</v>
      </c>
      <c r="D57" s="309">
        <f t="shared" si="12"/>
        <v>1.299809784186452E-3</v>
      </c>
      <c r="E57" s="259">
        <f t="shared" si="13"/>
        <v>7.607403292536508E-4</v>
      </c>
      <c r="F57" s="64">
        <f t="shared" si="18"/>
        <v>-0.48172625209013453</v>
      </c>
      <c r="H57" s="24">
        <v>49.954999999999998</v>
      </c>
      <c r="I57" s="160">
        <v>25.058</v>
      </c>
      <c r="J57" s="309">
        <f t="shared" si="14"/>
        <v>2.4201574529101205E-3</v>
      </c>
      <c r="K57" s="259">
        <f t="shared" si="15"/>
        <v>1.2888399463231953E-3</v>
      </c>
      <c r="L57" s="64">
        <f t="shared" si="22"/>
        <v>-0.49838854969472524</v>
      </c>
      <c r="N57" s="39">
        <f t="shared" ref="N57:N58" si="23">(H57/B57)*10</f>
        <v>3.9776256071343257</v>
      </c>
      <c r="O57" s="173">
        <f t="shared" ref="O57:O58" si="24">(I57/C57)*10</f>
        <v>3.849746504839453</v>
      </c>
      <c r="P57" s="64">
        <f t="shared" ref="P57:P58" si="25">(O57-N57)/N57</f>
        <v>-3.2149607561231225E-2</v>
      </c>
    </row>
    <row r="58" spans="1:16" ht="20.100000000000001" customHeight="1" x14ac:dyDescent="0.25">
      <c r="A58" s="44" t="s">
        <v>189</v>
      </c>
      <c r="B58" s="24">
        <v>68.19</v>
      </c>
      <c r="C58" s="160">
        <v>58.349999999999994</v>
      </c>
      <c r="D58" s="309">
        <f t="shared" si="12"/>
        <v>7.0574113531072667E-4</v>
      </c>
      <c r="E58" s="259">
        <f t="shared" si="13"/>
        <v>6.819664804417041E-4</v>
      </c>
      <c r="F58" s="64">
        <f t="shared" si="18"/>
        <v>-0.1443026836779587</v>
      </c>
      <c r="H58" s="24">
        <v>20.97</v>
      </c>
      <c r="I58" s="160">
        <v>20.463999999999999</v>
      </c>
      <c r="J58" s="309">
        <f t="shared" si="14"/>
        <v>1.0159283712846607E-3</v>
      </c>
      <c r="K58" s="259">
        <f t="shared" si="15"/>
        <v>1.0525509083549314E-3</v>
      </c>
      <c r="L58" s="64">
        <f t="shared" si="16"/>
        <v>-2.4129709108249894E-2</v>
      </c>
      <c r="N58" s="39">
        <f t="shared" si="23"/>
        <v>3.0752309722833262</v>
      </c>
      <c r="O58" s="173">
        <f t="shared" si="24"/>
        <v>3.5071122536418171</v>
      </c>
      <c r="P58" s="64">
        <f t="shared" si="25"/>
        <v>0.14043864843030754</v>
      </c>
    </row>
    <row r="59" spans="1:16" ht="20.100000000000001" customHeight="1" x14ac:dyDescent="0.25">
      <c r="A59" s="44" t="s">
        <v>179</v>
      </c>
      <c r="B59" s="24">
        <v>43.65</v>
      </c>
      <c r="C59" s="160">
        <v>21.89</v>
      </c>
      <c r="D59" s="309">
        <f t="shared" ref="D59" si="26">B59/$B$62</f>
        <v>4.5176126347431031E-4</v>
      </c>
      <c r="E59" s="259">
        <f t="shared" ref="E59" si="27">C59/$C$62</f>
        <v>2.5583969591891868E-4</v>
      </c>
      <c r="F59" s="64">
        <f t="shared" si="18"/>
        <v>-0.4985108820160366</v>
      </c>
      <c r="H59" s="24">
        <v>20.453000000000003</v>
      </c>
      <c r="I59" s="160">
        <v>11.318999999999999</v>
      </c>
      <c r="J59" s="309">
        <f t="shared" ref="J59:J60" si="28">H59/$H$62</f>
        <v>9.9088140094826752E-4</v>
      </c>
      <c r="K59" s="259">
        <f t="shared" ref="K59:K60" si="29">I59/$I$62</f>
        <v>5.8218450604326948E-4</v>
      </c>
      <c r="L59" s="64">
        <f t="shared" si="16"/>
        <v>-0.44658485307778822</v>
      </c>
      <c r="N59" s="39">
        <f t="shared" ref="N59:N60" si="30">(H59/B59)*10</f>
        <v>4.6856815578465074</v>
      </c>
      <c r="O59" s="173">
        <f t="shared" ref="O59:O60" si="31">(I59/C59)*10</f>
        <v>5.1708542713567827</v>
      </c>
      <c r="P59" s="64">
        <f t="shared" ref="P59:P60" si="32">(O59-N59)/N59</f>
        <v>0.10354368036338683</v>
      </c>
    </row>
    <row r="60" spans="1:16" ht="20.100000000000001" customHeight="1" x14ac:dyDescent="0.25">
      <c r="A60" s="44" t="s">
        <v>211</v>
      </c>
      <c r="B60" s="24">
        <v>24.980000000000004</v>
      </c>
      <c r="C60" s="160">
        <v>43.17</v>
      </c>
      <c r="D60" s="309">
        <f t="shared" si="12"/>
        <v>2.585337081692617E-4</v>
      </c>
      <c r="E60" s="259">
        <f t="shared" si="13"/>
        <v>5.0455000789491637E-4</v>
      </c>
      <c r="F60" s="64">
        <f t="shared" si="18"/>
        <v>0.7281825460368293</v>
      </c>
      <c r="H60" s="24">
        <v>7.0910000000000011</v>
      </c>
      <c r="I60" s="160">
        <v>10.436999999999999</v>
      </c>
      <c r="J60" s="309">
        <f t="shared" si="28"/>
        <v>3.4353591229277687E-4</v>
      </c>
      <c r="K60" s="259">
        <f t="shared" si="29"/>
        <v>5.3681947959833946E-4</v>
      </c>
      <c r="L60" s="64">
        <f t="shared" si="16"/>
        <v>0.47186574531095726</v>
      </c>
      <c r="N60" s="39">
        <f t="shared" si="30"/>
        <v>2.8386709367493994</v>
      </c>
      <c r="O60" s="173">
        <f t="shared" si="31"/>
        <v>2.4176511466296038</v>
      </c>
      <c r="P60" s="64">
        <f t="shared" si="32"/>
        <v>-0.1483158138089479</v>
      </c>
    </row>
    <row r="61" spans="1:16" ht="20.100000000000001" customHeight="1" thickBot="1" x14ac:dyDescent="0.3">
      <c r="A61" s="13" t="s">
        <v>17</v>
      </c>
      <c r="B61" s="24">
        <f>B62-SUM(B39:B60)</f>
        <v>51.580000000001746</v>
      </c>
      <c r="C61" s="160">
        <f>C62-SUM(C39:C60)</f>
        <v>56.089999999996508</v>
      </c>
      <c r="D61" s="309">
        <f t="shared" si="12"/>
        <v>5.3383381374583541E-4</v>
      </c>
      <c r="E61" s="259">
        <f t="shared" si="13"/>
        <v>6.5555269730887405E-4</v>
      </c>
      <c r="F61" s="64">
        <f t="shared" si="18"/>
        <v>8.743699108171013E-2</v>
      </c>
      <c r="H61" s="24">
        <f>H62-SUM(H39:H60)</f>
        <v>19.676000000003114</v>
      </c>
      <c r="I61" s="160">
        <f>I62-SUM(I39:I60)</f>
        <v>23.977000000006228</v>
      </c>
      <c r="J61" s="309">
        <f t="shared" si="14"/>
        <v>9.5323827531712687E-4</v>
      </c>
      <c r="K61" s="259">
        <f t="shared" si="15"/>
        <v>1.2332395000797863E-3</v>
      </c>
      <c r="L61" s="64">
        <f t="shared" si="16"/>
        <v>0.21859117706863354</v>
      </c>
      <c r="N61" s="39">
        <f t="shared" si="17"/>
        <v>3.8146568437383577</v>
      </c>
      <c r="O61" s="173">
        <f t="shared" si="17"/>
        <v>4.274737029774955</v>
      </c>
      <c r="P61" s="64">
        <f t="shared" si="7"/>
        <v>0.12060853829927187</v>
      </c>
    </row>
    <row r="62" spans="1:16" ht="26.25" customHeight="1" thickBot="1" x14ac:dyDescent="0.3">
      <c r="A62" s="17" t="s">
        <v>18</v>
      </c>
      <c r="B62" s="46">
        <v>96621.829999999958</v>
      </c>
      <c r="C62" s="171">
        <v>85561.38999999997</v>
      </c>
      <c r="D62" s="315">
        <f>SUM(D39:D61)</f>
        <v>1.0000000000000007</v>
      </c>
      <c r="E62" s="316">
        <f>SUM(E39:E61)</f>
        <v>1.0000000000000002</v>
      </c>
      <c r="F62" s="69">
        <f t="shared" si="18"/>
        <v>-0.11447143983921639</v>
      </c>
      <c r="G62" s="2"/>
      <c r="H62" s="46">
        <v>20641.219000000005</v>
      </c>
      <c r="I62" s="171">
        <v>19442.29</v>
      </c>
      <c r="J62" s="315">
        <f>SUM(J39:J61)</f>
        <v>0.99999999999999989</v>
      </c>
      <c r="K62" s="316">
        <f>SUM(K39:K61)</f>
        <v>1.0000000000000004</v>
      </c>
      <c r="L62" s="69">
        <f t="shared" si="16"/>
        <v>-5.8084214890603288E-2</v>
      </c>
      <c r="M62" s="2"/>
      <c r="N62" s="34">
        <f t="shared" si="17"/>
        <v>2.1362893871912809</v>
      </c>
      <c r="O62" s="166">
        <f t="shared" si="17"/>
        <v>2.2723204940920207</v>
      </c>
      <c r="P62" s="69">
        <f t="shared" si="7"/>
        <v>6.3676348212162767E-2</v>
      </c>
    </row>
    <row r="64" spans="1:16" ht="15.75" thickBot="1" x14ac:dyDescent="0.3"/>
    <row r="65" spans="1:16" x14ac:dyDescent="0.25">
      <c r="A65" s="467" t="s">
        <v>15</v>
      </c>
      <c r="B65" s="454" t="s">
        <v>1</v>
      </c>
      <c r="C65" s="450"/>
      <c r="D65" s="454" t="s">
        <v>104</v>
      </c>
      <c r="E65" s="450"/>
      <c r="F65" s="148" t="s">
        <v>0</v>
      </c>
      <c r="H65" s="465" t="s">
        <v>19</v>
      </c>
      <c r="I65" s="466"/>
      <c r="J65" s="454" t="s">
        <v>104</v>
      </c>
      <c r="K65" s="455"/>
      <c r="L65" s="148" t="s">
        <v>0</v>
      </c>
      <c r="N65" s="462" t="s">
        <v>22</v>
      </c>
      <c r="O65" s="450"/>
      <c r="P65" s="148" t="s">
        <v>0</v>
      </c>
    </row>
    <row r="66" spans="1:16" x14ac:dyDescent="0.25">
      <c r="A66" s="468"/>
      <c r="B66" s="457" t="str">
        <f>B5</f>
        <v>jan-jun</v>
      </c>
      <c r="C66" s="459"/>
      <c r="D66" s="457" t="str">
        <f>B5</f>
        <v>jan-jun</v>
      </c>
      <c r="E66" s="459"/>
      <c r="F66" s="149" t="str">
        <f>F37</f>
        <v>2022/2021</v>
      </c>
      <c r="H66" s="460" t="str">
        <f>B5</f>
        <v>jan-jun</v>
      </c>
      <c r="I66" s="459"/>
      <c r="J66" s="457" t="str">
        <f>B5</f>
        <v>jan-jun</v>
      </c>
      <c r="K66" s="458"/>
      <c r="L66" s="149" t="str">
        <f>L37</f>
        <v>2022/2021</v>
      </c>
      <c r="N66" s="460" t="str">
        <f>B5</f>
        <v>jan-jun</v>
      </c>
      <c r="O66" s="458"/>
      <c r="P66" s="149" t="str">
        <f>P37</f>
        <v>2022/2021</v>
      </c>
    </row>
    <row r="67" spans="1:16" ht="19.5" customHeight="1" thickBot="1" x14ac:dyDescent="0.3">
      <c r="A67" s="469"/>
      <c r="B67" s="117">
        <f>B6</f>
        <v>2021</v>
      </c>
      <c r="C67" s="152">
        <f>C6</f>
        <v>2022</v>
      </c>
      <c r="D67" s="117">
        <f>B6</f>
        <v>2021</v>
      </c>
      <c r="E67" s="152">
        <f>C6</f>
        <v>2022</v>
      </c>
      <c r="F67" s="150" t="s">
        <v>1</v>
      </c>
      <c r="H67" s="30">
        <f>B6</f>
        <v>2021</v>
      </c>
      <c r="I67" s="152">
        <f>C6</f>
        <v>2022</v>
      </c>
      <c r="J67" s="117">
        <f>B6</f>
        <v>2021</v>
      </c>
      <c r="K67" s="152">
        <f>C6</f>
        <v>2022</v>
      </c>
      <c r="L67" s="321">
        <v>1000</v>
      </c>
      <c r="N67" s="30">
        <f>B6</f>
        <v>2021</v>
      </c>
      <c r="O67" s="152">
        <f>C6</f>
        <v>2022</v>
      </c>
      <c r="P67" s="150"/>
    </row>
    <row r="68" spans="1:16" ht="20.100000000000001" customHeight="1" x14ac:dyDescent="0.25">
      <c r="A68" s="44" t="s">
        <v>164</v>
      </c>
      <c r="B68" s="45">
        <v>38911.69</v>
      </c>
      <c r="C68" s="167">
        <v>35988.61</v>
      </c>
      <c r="D68" s="309">
        <f>B68/$B$96</f>
        <v>0.42804596866632799</v>
      </c>
      <c r="E68" s="308">
        <f>C68/$C$96</f>
        <v>0.40592575230850286</v>
      </c>
      <c r="F68" s="73">
        <f t="shared" ref="F68:F94" si="33">(C68-B68)/B68</f>
        <v>-7.5120869846568003E-2</v>
      </c>
      <c r="H68" s="24">
        <v>10125.709000000001</v>
      </c>
      <c r="I68" s="167">
        <v>10149.695</v>
      </c>
      <c r="J68" s="307">
        <f>H68/$H$96</f>
        <v>0.43371778527037358</v>
      </c>
      <c r="K68" s="308">
        <f>I68/$I$96</f>
        <v>0.4171121647493794</v>
      </c>
      <c r="L68" s="73">
        <f t="shared" ref="L68:L96" si="34">(I68-H68)/H68</f>
        <v>2.3688217783069771E-3</v>
      </c>
      <c r="N68" s="48">
        <f t="shared" ref="N68:O96" si="35">(H68/B68)*10</f>
        <v>2.6022280193946856</v>
      </c>
      <c r="O68" s="169">
        <f t="shared" si="35"/>
        <v>2.8202520186247817</v>
      </c>
      <c r="P68" s="73">
        <f t="shared" si="7"/>
        <v>8.3783587604598725E-2</v>
      </c>
    </row>
    <row r="69" spans="1:16" ht="20.100000000000001" customHeight="1" x14ac:dyDescent="0.25">
      <c r="A69" s="44" t="s">
        <v>166</v>
      </c>
      <c r="B69" s="24">
        <v>9206.9599999999991</v>
      </c>
      <c r="C69" s="160">
        <v>9133.09</v>
      </c>
      <c r="D69" s="309">
        <f t="shared" ref="D69:D95" si="36">B69/$B$96</f>
        <v>0.10128067199528303</v>
      </c>
      <c r="E69" s="259">
        <f t="shared" ref="E69:E95" si="37">C69/$C$96</f>
        <v>0.10301471574343284</v>
      </c>
      <c r="F69" s="64">
        <f t="shared" si="33"/>
        <v>-8.0232780418291148E-3</v>
      </c>
      <c r="H69" s="24">
        <v>2844.558</v>
      </c>
      <c r="I69" s="160">
        <v>3119.9520000000002</v>
      </c>
      <c r="J69" s="258">
        <f t="shared" ref="J69:J96" si="38">H69/$H$96</f>
        <v>0.12184187752513165</v>
      </c>
      <c r="K69" s="259">
        <f t="shared" ref="K69:K96" si="39">I69/$I$96</f>
        <v>0.12821763931173852</v>
      </c>
      <c r="L69" s="64">
        <f t="shared" si="34"/>
        <v>9.6814338115095641E-2</v>
      </c>
      <c r="N69" s="47">
        <f t="shared" si="35"/>
        <v>3.0895735400175521</v>
      </c>
      <c r="O69" s="163">
        <f t="shared" si="35"/>
        <v>3.4160968522154063</v>
      </c>
      <c r="P69" s="64">
        <f t="shared" si="7"/>
        <v>0.10568556079619944</v>
      </c>
    </row>
    <row r="70" spans="1:16" ht="20.100000000000001" customHeight="1" x14ac:dyDescent="0.25">
      <c r="A70" s="44" t="s">
        <v>165</v>
      </c>
      <c r="B70" s="24">
        <v>13005</v>
      </c>
      <c r="C70" s="160">
        <v>12963.16</v>
      </c>
      <c r="D70" s="309">
        <f t="shared" si="36"/>
        <v>0.14306080826881576</v>
      </c>
      <c r="E70" s="259">
        <f t="shared" si="37"/>
        <v>0.14621516294448414</v>
      </c>
      <c r="F70" s="64">
        <f t="shared" si="33"/>
        <v>-3.2172241445597959E-3</v>
      </c>
      <c r="H70" s="24">
        <v>2925.5889999999999</v>
      </c>
      <c r="I70" s="160">
        <v>2911.0930000000003</v>
      </c>
      <c r="J70" s="258">
        <f t="shared" si="38"/>
        <v>0.12531270468975228</v>
      </c>
      <c r="K70" s="259">
        <f t="shared" si="39"/>
        <v>0.1196343636943539</v>
      </c>
      <c r="L70" s="64">
        <f t="shared" si="34"/>
        <v>-4.9548996800301203E-3</v>
      </c>
      <c r="N70" s="47">
        <f t="shared" si="35"/>
        <v>2.2495878508266052</v>
      </c>
      <c r="O70" s="163">
        <f t="shared" si="35"/>
        <v>2.2456661801597759</v>
      </c>
      <c r="P70" s="64">
        <f t="shared" si="7"/>
        <v>-1.7432840710747256E-3</v>
      </c>
    </row>
    <row r="71" spans="1:16" ht="20.100000000000001" customHeight="1" x14ac:dyDescent="0.25">
      <c r="A71" s="44" t="s">
        <v>215</v>
      </c>
      <c r="B71" s="24">
        <v>7873.71</v>
      </c>
      <c r="C71" s="160">
        <v>9015.2800000000007</v>
      </c>
      <c r="D71" s="309">
        <f t="shared" si="36"/>
        <v>8.6614326541657613E-2</v>
      </c>
      <c r="E71" s="259">
        <f t="shared" si="37"/>
        <v>0.10168590329750996</v>
      </c>
      <c r="F71" s="64">
        <f t="shared" si="33"/>
        <v>0.14498501976831768</v>
      </c>
      <c r="H71" s="24">
        <v>1836.28</v>
      </c>
      <c r="I71" s="160">
        <v>2411.1959999999999</v>
      </c>
      <c r="J71" s="258">
        <f t="shared" si="38"/>
        <v>7.8653978179333575E-2</v>
      </c>
      <c r="K71" s="259">
        <f t="shared" si="39"/>
        <v>9.9090581854434506E-2</v>
      </c>
      <c r="L71" s="64">
        <f t="shared" si="34"/>
        <v>0.31308732872982331</v>
      </c>
      <c r="N71" s="47">
        <f t="shared" si="35"/>
        <v>2.3321661580119155</v>
      </c>
      <c r="O71" s="163">
        <f t="shared" si="35"/>
        <v>2.6745658482043817</v>
      </c>
      <c r="P71" s="64">
        <f t="shared" si="7"/>
        <v>0.14681616445560172</v>
      </c>
    </row>
    <row r="72" spans="1:16" ht="20.100000000000001" customHeight="1" x14ac:dyDescent="0.25">
      <c r="A72" s="44" t="s">
        <v>170</v>
      </c>
      <c r="B72" s="24">
        <v>5105.4400000000005</v>
      </c>
      <c r="C72" s="160">
        <v>4212.4500000000007</v>
      </c>
      <c r="D72" s="309">
        <f t="shared" si="36"/>
        <v>5.616212018207941E-2</v>
      </c>
      <c r="E72" s="259">
        <f t="shared" si="37"/>
        <v>4.7513419810099725E-2</v>
      </c>
      <c r="F72" s="64">
        <f t="shared" si="33"/>
        <v>-0.17490950828919735</v>
      </c>
      <c r="H72" s="24">
        <v>1423.3609999999999</v>
      </c>
      <c r="I72" s="160">
        <v>1211.875</v>
      </c>
      <c r="J72" s="258">
        <f t="shared" si="38"/>
        <v>6.0967284420303219E-2</v>
      </c>
      <c r="K72" s="259">
        <f t="shared" si="39"/>
        <v>4.9803250704149649E-2</v>
      </c>
      <c r="L72" s="64">
        <f t="shared" si="34"/>
        <v>-0.14858212357933082</v>
      </c>
      <c r="N72" s="47">
        <f t="shared" si="35"/>
        <v>2.7879301294305674</v>
      </c>
      <c r="O72" s="163">
        <f t="shared" si="35"/>
        <v>2.8768887464539632</v>
      </c>
      <c r="P72" s="64">
        <f t="shared" ref="P72:P86" si="40">(O72-N72)/N72</f>
        <v>3.1908481523375026E-2</v>
      </c>
    </row>
    <row r="73" spans="1:16" ht="20.100000000000001" customHeight="1" x14ac:dyDescent="0.25">
      <c r="A73" s="44" t="s">
        <v>180</v>
      </c>
      <c r="B73" s="24">
        <v>3476.41</v>
      </c>
      <c r="C73" s="160">
        <v>2900.39</v>
      </c>
      <c r="D73" s="309">
        <f t="shared" si="36"/>
        <v>3.8242062627742691E-2</v>
      </c>
      <c r="E73" s="259">
        <f t="shared" si="37"/>
        <v>3.2714322468638229E-2</v>
      </c>
      <c r="F73" s="64">
        <f t="shared" si="33"/>
        <v>-0.1656939198771146</v>
      </c>
      <c r="H73" s="24">
        <v>890.84199999999987</v>
      </c>
      <c r="I73" s="160">
        <v>839.13499999999999</v>
      </c>
      <c r="J73" s="258">
        <f t="shared" si="38"/>
        <v>3.8157724981611664E-2</v>
      </c>
      <c r="K73" s="259">
        <f t="shared" si="39"/>
        <v>3.4485116682518094E-2</v>
      </c>
      <c r="L73" s="64">
        <f t="shared" si="34"/>
        <v>-5.8042840368999093E-2</v>
      </c>
      <c r="N73" s="47">
        <f t="shared" si="35"/>
        <v>2.5625343385849191</v>
      </c>
      <c r="O73" s="163">
        <f t="shared" si="35"/>
        <v>2.8931798827054296</v>
      </c>
      <c r="P73" s="64">
        <f t="shared" si="40"/>
        <v>0.12903067839594273</v>
      </c>
    </row>
    <row r="74" spans="1:16" ht="20.100000000000001" customHeight="1" x14ac:dyDescent="0.25">
      <c r="A74" s="44" t="s">
        <v>197</v>
      </c>
      <c r="B74" s="24">
        <v>2992.02</v>
      </c>
      <c r="C74" s="160">
        <v>3001.25</v>
      </c>
      <c r="D74" s="309">
        <f t="shared" si="36"/>
        <v>3.29135562903854E-2</v>
      </c>
      <c r="E74" s="259">
        <f t="shared" si="37"/>
        <v>3.3851951051065719E-2</v>
      </c>
      <c r="F74" s="64">
        <f t="shared" si="33"/>
        <v>3.0848724273233527E-3</v>
      </c>
      <c r="H74" s="24">
        <v>656.76400000000012</v>
      </c>
      <c r="I74" s="160">
        <v>588.39400000000001</v>
      </c>
      <c r="J74" s="258">
        <f t="shared" si="38"/>
        <v>2.8131385913352999E-2</v>
      </c>
      <c r="K74" s="259">
        <f t="shared" si="39"/>
        <v>2.4180657159209844E-2</v>
      </c>
      <c r="L74" s="64">
        <f t="shared" si="34"/>
        <v>-0.1041013210224679</v>
      </c>
      <c r="N74" s="47">
        <f t="shared" si="35"/>
        <v>2.1950521721111493</v>
      </c>
      <c r="O74" s="163">
        <f t="shared" si="35"/>
        <v>1.9604964598084131</v>
      </c>
      <c r="P74" s="64">
        <f t="shared" si="40"/>
        <v>-0.10685655461079363</v>
      </c>
    </row>
    <row r="75" spans="1:16" ht="20.100000000000001" customHeight="1" x14ac:dyDescent="0.25">
      <c r="A75" s="44" t="s">
        <v>205</v>
      </c>
      <c r="B75" s="24">
        <v>1118.43</v>
      </c>
      <c r="C75" s="160">
        <v>2372.6099999999997</v>
      </c>
      <c r="D75" s="309">
        <f t="shared" si="36"/>
        <v>1.2303229511118155E-2</v>
      </c>
      <c r="E75" s="259">
        <f t="shared" si="37"/>
        <v>2.6761341968602755E-2</v>
      </c>
      <c r="F75" s="64">
        <f t="shared" si="33"/>
        <v>1.1213754995842382</v>
      </c>
      <c r="H75" s="24">
        <v>247.23599999999999</v>
      </c>
      <c r="I75" s="160">
        <v>525.16700000000003</v>
      </c>
      <c r="J75" s="258">
        <f t="shared" si="38"/>
        <v>1.0589939959671573E-2</v>
      </c>
      <c r="K75" s="259">
        <f t="shared" si="39"/>
        <v>2.1582278504421792E-2</v>
      </c>
      <c r="L75" s="64">
        <f t="shared" si="34"/>
        <v>1.1241526314937955</v>
      </c>
      <c r="N75" s="47">
        <f t="shared" ref="N75" si="41">(H75/B75)*10</f>
        <v>2.2105630213781819</v>
      </c>
      <c r="O75" s="163">
        <f t="shared" ref="O75" si="42">(I75/C75)*10</f>
        <v>2.213456910322388</v>
      </c>
      <c r="P75" s="64">
        <f t="shared" ref="P75" si="43">(O75-N75)/N75</f>
        <v>1.3091184988708688E-3</v>
      </c>
    </row>
    <row r="76" spans="1:16" ht="20.100000000000001" customHeight="1" x14ac:dyDescent="0.25">
      <c r="A76" s="44" t="s">
        <v>177</v>
      </c>
      <c r="B76" s="24">
        <v>1230.4599999999998</v>
      </c>
      <c r="C76" s="160">
        <v>909.5</v>
      </c>
      <c r="D76" s="309">
        <f t="shared" si="36"/>
        <v>1.3535609545747559E-2</v>
      </c>
      <c r="E76" s="259">
        <f t="shared" si="37"/>
        <v>1.0258508781655733E-2</v>
      </c>
      <c r="F76" s="64">
        <f t="shared" si="33"/>
        <v>-0.26084553744128203</v>
      </c>
      <c r="H76" s="24">
        <v>429.01900000000001</v>
      </c>
      <c r="I76" s="160">
        <v>311.97400000000005</v>
      </c>
      <c r="J76" s="258">
        <f t="shared" si="38"/>
        <v>1.8376310292830891E-2</v>
      </c>
      <c r="K76" s="259">
        <f t="shared" si="39"/>
        <v>1.2820892695349261E-2</v>
      </c>
      <c r="L76" s="64">
        <f t="shared" si="34"/>
        <v>-0.27282008489134502</v>
      </c>
      <c r="N76" s="47">
        <f t="shared" si="35"/>
        <v>3.4866553971685392</v>
      </c>
      <c r="O76" s="163">
        <f t="shared" si="35"/>
        <v>3.4301704233095114</v>
      </c>
      <c r="P76" s="64">
        <f t="shared" si="40"/>
        <v>-1.6200331671692721E-2</v>
      </c>
    </row>
    <row r="77" spans="1:16" ht="20.100000000000001" customHeight="1" x14ac:dyDescent="0.25">
      <c r="A77" s="44" t="s">
        <v>208</v>
      </c>
      <c r="B77" s="24">
        <v>1635.36</v>
      </c>
      <c r="C77" s="160">
        <v>1400.85</v>
      </c>
      <c r="D77" s="309">
        <f t="shared" si="36"/>
        <v>1.7989690381429488E-2</v>
      </c>
      <c r="E77" s="259">
        <f t="shared" si="37"/>
        <v>1.5800584966225877E-2</v>
      </c>
      <c r="F77" s="64">
        <f t="shared" si="33"/>
        <v>-0.14339961843263868</v>
      </c>
      <c r="H77" s="24">
        <v>323.84099999999995</v>
      </c>
      <c r="I77" s="160">
        <v>279.27800000000002</v>
      </c>
      <c r="J77" s="258">
        <f t="shared" si="38"/>
        <v>1.3871186827484675E-2</v>
      </c>
      <c r="K77" s="259">
        <f t="shared" si="39"/>
        <v>1.1477216916062719E-2</v>
      </c>
      <c r="L77" s="64">
        <f t="shared" si="34"/>
        <v>-0.13760765313842269</v>
      </c>
      <c r="N77" s="47">
        <f t="shared" si="35"/>
        <v>1.9802428823011444</v>
      </c>
      <c r="O77" s="163">
        <f t="shared" si="35"/>
        <v>1.9936324374486922</v>
      </c>
      <c r="P77" s="64">
        <f t="shared" si="40"/>
        <v>6.7615721622937743E-3</v>
      </c>
    </row>
    <row r="78" spans="1:16" ht="20.100000000000001" customHeight="1" x14ac:dyDescent="0.25">
      <c r="A78" s="44" t="s">
        <v>171</v>
      </c>
      <c r="B78" s="24">
        <v>1292.5999999999999</v>
      </c>
      <c r="C78" s="160">
        <v>993.23</v>
      </c>
      <c r="D78" s="309">
        <f t="shared" si="36"/>
        <v>1.4219177298598326E-2</v>
      </c>
      <c r="E78" s="259">
        <f t="shared" si="37"/>
        <v>1.1202923229471055E-2</v>
      </c>
      <c r="F78" s="64">
        <f t="shared" si="33"/>
        <v>-0.23160297075661451</v>
      </c>
      <c r="H78" s="24">
        <v>296.245</v>
      </c>
      <c r="I78" s="160">
        <v>236.62599999999998</v>
      </c>
      <c r="J78" s="258">
        <f t="shared" si="38"/>
        <v>1.2689158388555489E-2</v>
      </c>
      <c r="K78" s="259">
        <f t="shared" si="39"/>
        <v>9.7243890674534213E-3</v>
      </c>
      <c r="L78" s="64">
        <f t="shared" si="34"/>
        <v>-0.2012489662272782</v>
      </c>
      <c r="N78" s="47">
        <f t="shared" si="35"/>
        <v>2.2918536283459696</v>
      </c>
      <c r="O78" s="163">
        <f t="shared" si="35"/>
        <v>2.3823887719863475</v>
      </c>
      <c r="P78" s="64">
        <f t="shared" si="40"/>
        <v>3.9503021711607751E-2</v>
      </c>
    </row>
    <row r="79" spans="1:16" ht="20.100000000000001" customHeight="1" x14ac:dyDescent="0.25">
      <c r="A79" s="44" t="s">
        <v>219</v>
      </c>
      <c r="B79" s="24">
        <v>623.16000000000008</v>
      </c>
      <c r="C79" s="160">
        <v>855</v>
      </c>
      <c r="D79" s="309">
        <f t="shared" si="36"/>
        <v>6.8550383145555734E-3</v>
      </c>
      <c r="E79" s="259">
        <f t="shared" si="37"/>
        <v>9.643787804635132E-3</v>
      </c>
      <c r="F79" s="64">
        <f t="shared" si="33"/>
        <v>0.37203928365106859</v>
      </c>
      <c r="H79" s="24">
        <v>149.75400000000002</v>
      </c>
      <c r="I79" s="160">
        <v>213.03999999999996</v>
      </c>
      <c r="J79" s="258">
        <f t="shared" si="38"/>
        <v>6.4144617641470371E-3</v>
      </c>
      <c r="K79" s="259">
        <f t="shared" si="39"/>
        <v>8.7550981165648595E-3</v>
      </c>
      <c r="L79" s="64">
        <f t="shared" si="34"/>
        <v>0.42259973022423397</v>
      </c>
      <c r="N79" s="47">
        <f t="shared" si="35"/>
        <v>2.4031388407471597</v>
      </c>
      <c r="O79" s="163">
        <f t="shared" si="35"/>
        <v>2.4916959064327484</v>
      </c>
      <c r="P79" s="64">
        <f t="shared" si="40"/>
        <v>3.6850582323431413E-2</v>
      </c>
    </row>
    <row r="80" spans="1:16" ht="20.100000000000001" customHeight="1" x14ac:dyDescent="0.25">
      <c r="A80" s="44" t="s">
        <v>184</v>
      </c>
      <c r="B80" s="24">
        <v>285.42</v>
      </c>
      <c r="C80" s="160">
        <v>630.95000000000005</v>
      </c>
      <c r="D80" s="309">
        <f t="shared" si="36"/>
        <v>3.139747473747435E-3</v>
      </c>
      <c r="E80" s="259">
        <f t="shared" si="37"/>
        <v>7.1166642284614459E-3</v>
      </c>
      <c r="F80" s="64">
        <f t="shared" si="33"/>
        <v>1.210601919977577</v>
      </c>
      <c r="H80" s="24">
        <v>77.67</v>
      </c>
      <c r="I80" s="160">
        <v>190.86799999999999</v>
      </c>
      <c r="J80" s="258">
        <f t="shared" si="38"/>
        <v>3.3268643590241352E-3</v>
      </c>
      <c r="K80" s="259">
        <f t="shared" si="39"/>
        <v>7.8439169513354386E-3</v>
      </c>
      <c r="L80" s="64">
        <f t="shared" si="34"/>
        <v>1.4574224282219645</v>
      </c>
      <c r="N80" s="47">
        <f t="shared" si="35"/>
        <v>2.7212528904771913</v>
      </c>
      <c r="O80" s="163">
        <f t="shared" si="35"/>
        <v>3.0250891512798157</v>
      </c>
      <c r="P80" s="64">
        <f t="shared" si="40"/>
        <v>0.11165307783994471</v>
      </c>
    </row>
    <row r="81" spans="1:16" ht="20.100000000000001" customHeight="1" x14ac:dyDescent="0.25">
      <c r="A81" s="44" t="s">
        <v>181</v>
      </c>
      <c r="B81" s="24">
        <v>24.56</v>
      </c>
      <c r="C81" s="160">
        <v>171.63</v>
      </c>
      <c r="D81" s="309">
        <f t="shared" si="36"/>
        <v>2.7017096894133908E-4</v>
      </c>
      <c r="E81" s="259">
        <f t="shared" si="37"/>
        <v>1.9358635098357048E-3</v>
      </c>
      <c r="F81" s="64">
        <f t="shared" si="33"/>
        <v>5.9881921824104234</v>
      </c>
      <c r="H81" s="24">
        <v>24.622999999999998</v>
      </c>
      <c r="I81" s="160">
        <v>183.53399999999999</v>
      </c>
      <c r="J81" s="258">
        <f t="shared" si="38"/>
        <v>1.0546849634640307E-3</v>
      </c>
      <c r="K81" s="259">
        <f t="shared" si="39"/>
        <v>7.5425186712618063E-3</v>
      </c>
      <c r="L81" s="64">
        <f t="shared" si="34"/>
        <v>6.4537627421516479</v>
      </c>
      <c r="N81" s="47">
        <f t="shared" si="35"/>
        <v>10.025651465798045</v>
      </c>
      <c r="O81" s="163">
        <f t="shared" si="35"/>
        <v>10.693585037580842</v>
      </c>
      <c r="P81" s="64">
        <f t="shared" si="40"/>
        <v>6.6622460800818295E-2</v>
      </c>
    </row>
    <row r="82" spans="1:16" ht="20.100000000000001" customHeight="1" x14ac:dyDescent="0.25">
      <c r="A82" s="44" t="s">
        <v>207</v>
      </c>
      <c r="B82" s="24">
        <v>430.52</v>
      </c>
      <c r="C82" s="160">
        <v>543.12</v>
      </c>
      <c r="D82" s="309">
        <f t="shared" si="36"/>
        <v>4.735912278038489E-3</v>
      </c>
      <c r="E82" s="259">
        <f t="shared" si="37"/>
        <v>6.1260047163198047E-3</v>
      </c>
      <c r="F82" s="64">
        <f t="shared" si="33"/>
        <v>0.26154417913221228</v>
      </c>
      <c r="H82" s="24">
        <v>122.349</v>
      </c>
      <c r="I82" s="160">
        <v>159.05000000000001</v>
      </c>
      <c r="J82" s="258">
        <f t="shared" si="38"/>
        <v>5.2406144903082777E-3</v>
      </c>
      <c r="K82" s="259">
        <f t="shared" si="39"/>
        <v>6.5363234859164539E-3</v>
      </c>
      <c r="L82" s="64">
        <f t="shared" si="34"/>
        <v>0.29996975864126396</v>
      </c>
      <c r="N82" s="47">
        <f t="shared" si="35"/>
        <v>2.8418888785654559</v>
      </c>
      <c r="O82" s="163">
        <f t="shared" si="35"/>
        <v>2.9284504345264399</v>
      </c>
      <c r="P82" s="64">
        <f t="shared" si="40"/>
        <v>3.0459162782141939E-2</v>
      </c>
    </row>
    <row r="83" spans="1:16" ht="20.100000000000001" customHeight="1" x14ac:dyDescent="0.25">
      <c r="A83" s="44" t="s">
        <v>206</v>
      </c>
      <c r="B83" s="24">
        <v>287.22000000000003</v>
      </c>
      <c r="C83" s="160">
        <v>229.72</v>
      </c>
      <c r="D83" s="309">
        <f t="shared" si="36"/>
        <v>3.1595482776600741E-3</v>
      </c>
      <c r="E83" s="259">
        <f t="shared" si="37"/>
        <v>2.5910771163517921E-3</v>
      </c>
      <c r="F83" s="64">
        <f t="shared" si="33"/>
        <v>-0.20019497249495169</v>
      </c>
      <c r="H83" s="24">
        <v>104.09099999999999</v>
      </c>
      <c r="I83" s="160">
        <v>117.986</v>
      </c>
      <c r="J83" s="258">
        <f t="shared" si="38"/>
        <v>4.4585636409834066E-3</v>
      </c>
      <c r="K83" s="259">
        <f t="shared" si="39"/>
        <v>4.8487561320926667E-3</v>
      </c>
      <c r="L83" s="64">
        <f t="shared" si="34"/>
        <v>0.13348896638518229</v>
      </c>
      <c r="N83" s="47">
        <f t="shared" si="35"/>
        <v>3.6240860664299142</v>
      </c>
      <c r="O83" s="163">
        <f t="shared" si="35"/>
        <v>5.1360787045098375</v>
      </c>
      <c r="P83" s="64">
        <f t="shared" si="40"/>
        <v>0.41720660336562776</v>
      </c>
    </row>
    <row r="84" spans="1:16" ht="20.100000000000001" customHeight="1" x14ac:dyDescent="0.25">
      <c r="A84" s="44" t="s">
        <v>201</v>
      </c>
      <c r="B84" s="24">
        <v>36.72</v>
      </c>
      <c r="C84" s="160">
        <v>541.25</v>
      </c>
      <c r="D84" s="309">
        <f t="shared" si="36"/>
        <v>4.0393639981783268E-4</v>
      </c>
      <c r="E84" s="259">
        <f t="shared" si="37"/>
        <v>6.1049124552734089E-3</v>
      </c>
      <c r="F84" s="64">
        <f t="shared" si="33"/>
        <v>13.739923747276688</v>
      </c>
      <c r="H84" s="24">
        <v>9.8640000000000008</v>
      </c>
      <c r="I84" s="160">
        <v>113.00700000000001</v>
      </c>
      <c r="J84" s="258">
        <f t="shared" si="38"/>
        <v>4.2250791859680791E-4</v>
      </c>
      <c r="K84" s="259">
        <f t="shared" si="39"/>
        <v>4.6441390014018277E-3</v>
      </c>
      <c r="L84" s="64">
        <f t="shared" si="34"/>
        <v>10.456508515815084</v>
      </c>
      <c r="N84" s="47">
        <f t="shared" si="35"/>
        <v>2.6862745098039218</v>
      </c>
      <c r="O84" s="163">
        <f t="shared" si="35"/>
        <v>2.0878891454965358</v>
      </c>
      <c r="P84" s="64">
        <f t="shared" si="40"/>
        <v>-0.22275659547209256</v>
      </c>
    </row>
    <row r="85" spans="1:16" ht="20.100000000000001" customHeight="1" x14ac:dyDescent="0.25">
      <c r="A85" s="44" t="s">
        <v>182</v>
      </c>
      <c r="B85" s="24">
        <v>835.7</v>
      </c>
      <c r="C85" s="160">
        <v>297.3</v>
      </c>
      <c r="D85" s="309">
        <f t="shared" si="36"/>
        <v>9.193073238773497E-3</v>
      </c>
      <c r="E85" s="259">
        <f t="shared" si="37"/>
        <v>3.3533311278573386E-3</v>
      </c>
      <c r="F85" s="64">
        <f t="shared" si="33"/>
        <v>-0.64425032906545421</v>
      </c>
      <c r="H85" s="24">
        <v>169.315</v>
      </c>
      <c r="I85" s="160">
        <v>83.84</v>
      </c>
      <c r="J85" s="258">
        <f t="shared" si="38"/>
        <v>7.2523244360521615E-3</v>
      </c>
      <c r="K85" s="259">
        <f t="shared" si="39"/>
        <v>3.4454911100863595E-3</v>
      </c>
      <c r="L85" s="64">
        <f t="shared" si="34"/>
        <v>-0.50482827865221624</v>
      </c>
      <c r="N85" s="47">
        <f t="shared" si="35"/>
        <v>2.0260260859159986</v>
      </c>
      <c r="O85" s="163">
        <f t="shared" si="35"/>
        <v>2.8200470904809953</v>
      </c>
      <c r="P85" s="64">
        <f t="shared" si="40"/>
        <v>0.39191055341521291</v>
      </c>
    </row>
    <row r="86" spans="1:16" ht="20.100000000000001" customHeight="1" x14ac:dyDescent="0.25">
      <c r="A86" s="44" t="s">
        <v>213</v>
      </c>
      <c r="B86" s="24">
        <v>258.48</v>
      </c>
      <c r="C86" s="160">
        <v>357.7</v>
      </c>
      <c r="D86" s="309">
        <f t="shared" si="36"/>
        <v>2.8433954418549401E-3</v>
      </c>
      <c r="E86" s="259">
        <f t="shared" si="37"/>
        <v>4.0345998803719141E-3</v>
      </c>
      <c r="F86" s="64">
        <f t="shared" si="33"/>
        <v>0.38385948622717408</v>
      </c>
      <c r="H86" s="24">
        <v>62.153000000000006</v>
      </c>
      <c r="I86" s="160">
        <v>81.366</v>
      </c>
      <c r="J86" s="258">
        <f t="shared" si="38"/>
        <v>2.6622196537456812E-3</v>
      </c>
      <c r="K86" s="259">
        <f t="shared" si="39"/>
        <v>3.343819533197599E-3</v>
      </c>
      <c r="L86" s="64">
        <f t="shared" si="34"/>
        <v>0.30912425787974823</v>
      </c>
      <c r="N86" s="47">
        <f t="shared" si="35"/>
        <v>2.4045574125657692</v>
      </c>
      <c r="O86" s="163">
        <f t="shared" si="35"/>
        <v>2.2746994688286275</v>
      </c>
      <c r="P86" s="64">
        <f t="shared" si="40"/>
        <v>-5.4004925421421934E-2</v>
      </c>
    </row>
    <row r="87" spans="1:16" ht="20.100000000000001" customHeight="1" x14ac:dyDescent="0.25">
      <c r="A87" s="44" t="s">
        <v>198</v>
      </c>
      <c r="B87" s="24">
        <v>182.86</v>
      </c>
      <c r="C87" s="160">
        <v>232.07</v>
      </c>
      <c r="D87" s="309">
        <f t="shared" si="36"/>
        <v>2.0115416685917453E-3</v>
      </c>
      <c r="E87" s="259">
        <f t="shared" si="37"/>
        <v>2.6175834337095615E-3</v>
      </c>
      <c r="F87" s="64">
        <f t="shared" si="33"/>
        <v>0.26911298260964661</v>
      </c>
      <c r="H87" s="24">
        <v>51.373000000000005</v>
      </c>
      <c r="I87" s="160">
        <v>69.436999999999998</v>
      </c>
      <c r="J87" s="258">
        <f t="shared" si="38"/>
        <v>2.2004764093748797E-3</v>
      </c>
      <c r="K87" s="259">
        <f t="shared" si="39"/>
        <v>2.8535849977464997E-3</v>
      </c>
      <c r="L87" s="64">
        <f t="shared" si="34"/>
        <v>0.35162439413699786</v>
      </c>
      <c r="N87" s="47">
        <f t="shared" ref="N87:N91" si="44">(H87/B87)*10</f>
        <v>2.8094170403587442</v>
      </c>
      <c r="O87" s="163">
        <f t="shared" ref="O87:O91" si="45">(I87/C87)*10</f>
        <v>2.99207135777998</v>
      </c>
      <c r="P87" s="64">
        <f t="shared" ref="P87:P91" si="46">(O87-N87)/N87</f>
        <v>6.5015024397343329E-2</v>
      </c>
    </row>
    <row r="88" spans="1:16" ht="20.100000000000001" customHeight="1" x14ac:dyDescent="0.25">
      <c r="A88" s="44" t="s">
        <v>200</v>
      </c>
      <c r="B88" s="24">
        <v>148.60999999999999</v>
      </c>
      <c r="C88" s="160">
        <v>174.37999999999997</v>
      </c>
      <c r="D88" s="309">
        <f t="shared" si="36"/>
        <v>1.6347763719207001E-3</v>
      </c>
      <c r="E88" s="259">
        <f t="shared" si="37"/>
        <v>1.9668815407862853E-3</v>
      </c>
      <c r="F88" s="64">
        <f t="shared" si="33"/>
        <v>0.17340690397685204</v>
      </c>
      <c r="H88" s="24">
        <v>43.507000000000005</v>
      </c>
      <c r="I88" s="160">
        <v>52.763999999999996</v>
      </c>
      <c r="J88" s="258">
        <f t="shared" si="38"/>
        <v>1.863549474289469E-3</v>
      </c>
      <c r="K88" s="259">
        <f t="shared" si="39"/>
        <v>2.1683908985281088E-3</v>
      </c>
      <c r="L88" s="64">
        <f t="shared" si="34"/>
        <v>0.2127703587928377</v>
      </c>
      <c r="N88" s="47">
        <f t="shared" si="44"/>
        <v>2.9275957203418352</v>
      </c>
      <c r="O88" s="163">
        <f t="shared" si="45"/>
        <v>3.0258057116641819</v>
      </c>
      <c r="P88" s="64">
        <f t="shared" si="46"/>
        <v>3.354629556258517E-2</v>
      </c>
    </row>
    <row r="89" spans="1:16" ht="20.100000000000001" customHeight="1" x14ac:dyDescent="0.25">
      <c r="A89" s="44" t="s">
        <v>204</v>
      </c>
      <c r="B89" s="24">
        <v>352.15999999999997</v>
      </c>
      <c r="C89" s="160">
        <v>308.49</v>
      </c>
      <c r="D89" s="309">
        <f t="shared" si="36"/>
        <v>3.8739172810416107E-3</v>
      </c>
      <c r="E89" s="259">
        <f t="shared" si="37"/>
        <v>3.4795463156162476E-3</v>
      </c>
      <c r="F89" s="64">
        <f t="shared" si="33"/>
        <v>-0.12400613357564733</v>
      </c>
      <c r="H89" s="24">
        <v>62.9</v>
      </c>
      <c r="I89" s="160">
        <v>45.466000000000008</v>
      </c>
      <c r="J89" s="258">
        <f t="shared" si="38"/>
        <v>2.6942161475810235E-3</v>
      </c>
      <c r="K89" s="259">
        <f t="shared" si="39"/>
        <v>1.8684720755151054E-3</v>
      </c>
      <c r="L89" s="64">
        <f t="shared" si="34"/>
        <v>-0.2771701112877582</v>
      </c>
      <c r="N89" s="47">
        <f t="shared" si="44"/>
        <v>1.7861199454793277</v>
      </c>
      <c r="O89" s="163">
        <f t="shared" si="45"/>
        <v>1.4738241109922527</v>
      </c>
      <c r="P89" s="64">
        <f t="shared" si="46"/>
        <v>-0.17484594765177794</v>
      </c>
    </row>
    <row r="90" spans="1:16" ht="20.100000000000001" customHeight="1" x14ac:dyDescent="0.25">
      <c r="A90" s="44" t="s">
        <v>196</v>
      </c>
      <c r="B90" s="24">
        <v>145.33000000000001</v>
      </c>
      <c r="C90" s="160">
        <v>85.22</v>
      </c>
      <c r="D90" s="309">
        <f t="shared" si="36"/>
        <v>1.5986949070132253E-3</v>
      </c>
      <c r="E90" s="259">
        <f t="shared" si="37"/>
        <v>9.6122058094854496E-4</v>
      </c>
      <c r="F90" s="64">
        <f t="shared" si="33"/>
        <v>-0.41361040390834658</v>
      </c>
      <c r="H90" s="24">
        <v>63.444000000000003</v>
      </c>
      <c r="I90" s="160">
        <v>36.152999999999999</v>
      </c>
      <c r="J90" s="258">
        <f t="shared" si="38"/>
        <v>2.7175174764249676E-3</v>
      </c>
      <c r="K90" s="259">
        <f t="shared" si="39"/>
        <v>1.4857447531363567E-3</v>
      </c>
      <c r="L90" s="64">
        <f t="shared" si="34"/>
        <v>-0.43015888027236621</v>
      </c>
      <c r="N90" s="47">
        <f t="shared" si="44"/>
        <v>4.3655129704809745</v>
      </c>
      <c r="O90" s="163">
        <f t="shared" si="45"/>
        <v>4.2423140107955879</v>
      </c>
      <c r="P90" s="64">
        <f t="shared" si="46"/>
        <v>-2.8220958342912234E-2</v>
      </c>
    </row>
    <row r="91" spans="1:16" ht="20.100000000000001" customHeight="1" x14ac:dyDescent="0.25">
      <c r="A91" s="44" t="s">
        <v>231</v>
      </c>
      <c r="B91" s="24">
        <v>148.19</v>
      </c>
      <c r="C91" s="160">
        <v>124.2</v>
      </c>
      <c r="D91" s="309">
        <f t="shared" si="36"/>
        <v>1.6301561843410845E-3</v>
      </c>
      <c r="E91" s="259">
        <f t="shared" si="37"/>
        <v>1.4008870705680507E-3</v>
      </c>
      <c r="F91" s="64">
        <f t="shared" si="33"/>
        <v>-0.16188676698832577</v>
      </c>
      <c r="H91" s="24">
        <v>36.027999999999999</v>
      </c>
      <c r="I91" s="160">
        <v>29.885999999999996</v>
      </c>
      <c r="J91" s="258">
        <f t="shared" si="38"/>
        <v>1.5431990360103196E-3</v>
      </c>
      <c r="K91" s="259">
        <f t="shared" si="39"/>
        <v>1.2281959364985797E-3</v>
      </c>
      <c r="L91" s="64">
        <f t="shared" si="34"/>
        <v>-0.17047851670922626</v>
      </c>
      <c r="N91" s="47">
        <f t="shared" si="44"/>
        <v>2.4312031851002089</v>
      </c>
      <c r="O91" s="163">
        <f t="shared" si="45"/>
        <v>2.4062801932367144</v>
      </c>
      <c r="P91" s="64">
        <f t="shared" si="46"/>
        <v>-1.0251299445573608E-2</v>
      </c>
    </row>
    <row r="92" spans="1:16" ht="20.100000000000001" customHeight="1" x14ac:dyDescent="0.25">
      <c r="A92" s="44" t="s">
        <v>203</v>
      </c>
      <c r="B92" s="24">
        <v>43.18</v>
      </c>
      <c r="C92" s="160">
        <v>55.75</v>
      </c>
      <c r="D92" s="309">
        <f t="shared" si="36"/>
        <v>4.7499928497096993E-4</v>
      </c>
      <c r="E92" s="259">
        <f t="shared" si="37"/>
        <v>6.2882008199813873E-4</v>
      </c>
      <c r="F92" s="64">
        <f t="shared" si="33"/>
        <v>0.29110699397869383</v>
      </c>
      <c r="H92" s="24">
        <v>21.176999999999996</v>
      </c>
      <c r="I92" s="160">
        <v>29.79</v>
      </c>
      <c r="J92" s="258">
        <f t="shared" si="38"/>
        <v>9.0708132523566491E-4</v>
      </c>
      <c r="K92" s="259">
        <f t="shared" si="39"/>
        <v>1.2242507176702367E-3</v>
      </c>
      <c r="L92" s="64">
        <f t="shared" si="34"/>
        <v>0.40671483212919701</v>
      </c>
      <c r="N92" s="47">
        <f t="shared" ref="N92" si="47">(H92/B92)*10</f>
        <v>4.9043538675312632</v>
      </c>
      <c r="O92" s="163">
        <f t="shared" ref="O92" si="48">(I92/C92)*10</f>
        <v>5.3434977578475342</v>
      </c>
      <c r="P92" s="64">
        <f t="shared" ref="P92" si="49">(O92-N92)/N92</f>
        <v>8.9541640382757637E-2</v>
      </c>
    </row>
    <row r="93" spans="1:16" ht="20.100000000000001" customHeight="1" x14ac:dyDescent="0.25">
      <c r="A93" s="44" t="s">
        <v>236</v>
      </c>
      <c r="B93" s="24">
        <v>52.2</v>
      </c>
      <c r="C93" s="160">
        <v>111.43</v>
      </c>
      <c r="D93" s="309">
        <f t="shared" si="36"/>
        <v>5.7422331346652694E-4</v>
      </c>
      <c r="E93" s="259">
        <f t="shared" si="37"/>
        <v>1.2568506141175354E-3</v>
      </c>
      <c r="F93" s="64">
        <f t="shared" si="33"/>
        <v>1.1346743295019157</v>
      </c>
      <c r="H93" s="24">
        <v>12.086</v>
      </c>
      <c r="I93" s="160">
        <v>28.344999999999999</v>
      </c>
      <c r="J93" s="258">
        <f t="shared" si="38"/>
        <v>5.1768356692629964E-4</v>
      </c>
      <c r="K93" s="259">
        <f t="shared" si="39"/>
        <v>1.1648669550977796E-3</v>
      </c>
      <c r="L93" s="64">
        <f t="shared" si="34"/>
        <v>1.3452755254012907</v>
      </c>
      <c r="N93" s="47">
        <f t="shared" ref="N93:N94" si="50">(H93/B93)*10</f>
        <v>2.3153256704980842</v>
      </c>
      <c r="O93" s="163">
        <f t="shared" ref="O93:O94" si="51">(I93/C93)*10</f>
        <v>2.5437494391097548</v>
      </c>
      <c r="P93" s="64">
        <f t="shared" ref="P93:P94" si="52">(O93-N93)/N93</f>
        <v>9.8657295395740557E-2</v>
      </c>
    </row>
    <row r="94" spans="1:16" ht="20.100000000000001" customHeight="1" x14ac:dyDescent="0.25">
      <c r="A94" s="44" t="s">
        <v>183</v>
      </c>
      <c r="B94" s="24">
        <v>95.75</v>
      </c>
      <c r="C94" s="160">
        <v>98.7</v>
      </c>
      <c r="D94" s="309">
        <f t="shared" si="36"/>
        <v>1.0532927636862058E-3</v>
      </c>
      <c r="E94" s="259">
        <f t="shared" si="37"/>
        <v>1.1132653290263012E-3</v>
      </c>
      <c r="F94" s="64">
        <f t="shared" si="33"/>
        <v>3.080939947780682E-2</v>
      </c>
      <c r="H94" s="24">
        <v>23.994</v>
      </c>
      <c r="I94" s="160">
        <v>26.556000000000001</v>
      </c>
      <c r="J94" s="258">
        <f t="shared" si="38"/>
        <v>1.0277428019882205E-3</v>
      </c>
      <c r="K94" s="259">
        <f t="shared" si="39"/>
        <v>1.0913461583904266E-3</v>
      </c>
      <c r="L94" s="64">
        <f t="shared" si="34"/>
        <v>0.10677669417354343</v>
      </c>
      <c r="N94" s="47">
        <f t="shared" si="50"/>
        <v>2.5059007832898175</v>
      </c>
      <c r="O94" s="163">
        <f t="shared" si="51"/>
        <v>2.6905775075987841</v>
      </c>
      <c r="P94" s="64">
        <f t="shared" si="52"/>
        <v>7.3696742321345141E-2</v>
      </c>
    </row>
    <row r="95" spans="1:16" ht="20.100000000000001" customHeight="1" thickBot="1" x14ac:dyDescent="0.3">
      <c r="A95" s="13" t="s">
        <v>17</v>
      </c>
      <c r="B95" s="24">
        <f>B96-SUM(B68:B94)</f>
        <v>1107.2599999999657</v>
      </c>
      <c r="C95" s="160">
        <f>C96-SUM(C68:C94)</f>
        <v>950.77999999999884</v>
      </c>
      <c r="D95" s="309">
        <f t="shared" si="36"/>
        <v>1.2180354522393234E-2</v>
      </c>
      <c r="E95" s="259">
        <f t="shared" si="37"/>
        <v>1.0724117624433894E-2</v>
      </c>
      <c r="F95" s="64">
        <f>(C95-B95)/B95</f>
        <v>-0.14132182143306149</v>
      </c>
      <c r="H95" s="24">
        <f>H96-SUM(H68:H94)</f>
        <v>312.53599999999642</v>
      </c>
      <c r="I95" s="160">
        <f>I96-SUM(I68:I94)</f>
        <v>287.77799999999479</v>
      </c>
      <c r="J95" s="258">
        <f t="shared" si="38"/>
        <v>1.3386956087446313E-2</v>
      </c>
      <c r="K95" s="259">
        <f t="shared" si="39"/>
        <v>1.1826533166488721E-2</v>
      </c>
      <c r="L95" s="64">
        <f t="shared" si="34"/>
        <v>-7.9216474262171127E-2</v>
      </c>
      <c r="N95" s="47">
        <f t="shared" si="35"/>
        <v>2.8226071564041515</v>
      </c>
      <c r="O95" s="163">
        <f t="shared" si="35"/>
        <v>3.0267569784807753</v>
      </c>
      <c r="P95" s="64">
        <f>(O95-N95)/N95</f>
        <v>7.2326686203367949E-2</v>
      </c>
    </row>
    <row r="96" spans="1:16" ht="26.25" customHeight="1" thickBot="1" x14ac:dyDescent="0.3">
      <c r="A96" s="17" t="s">
        <v>18</v>
      </c>
      <c r="B96" s="22">
        <v>90905.39999999998</v>
      </c>
      <c r="C96" s="165">
        <v>88658.11</v>
      </c>
      <c r="D96" s="305">
        <f>SUM(D68:D95)</f>
        <v>0.99999999999999978</v>
      </c>
      <c r="E96" s="306">
        <f>SUM(E68:E95)</f>
        <v>0.99999999999999989</v>
      </c>
      <c r="F96" s="69">
        <f>(C96-B96)/B96</f>
        <v>-2.4721193680463202E-2</v>
      </c>
      <c r="G96" s="2"/>
      <c r="H96" s="22">
        <v>23346.30799999999</v>
      </c>
      <c r="I96" s="165">
        <v>24333.250999999997</v>
      </c>
      <c r="J96" s="317">
        <f t="shared" si="38"/>
        <v>1</v>
      </c>
      <c r="K96" s="306">
        <f t="shared" si="39"/>
        <v>1</v>
      </c>
      <c r="L96" s="69">
        <f t="shared" si="34"/>
        <v>4.2274050355199932E-2</v>
      </c>
      <c r="M96" s="2"/>
      <c r="N96" s="43">
        <f t="shared" si="35"/>
        <v>2.5681981488448424</v>
      </c>
      <c r="O96" s="170">
        <f t="shared" si="35"/>
        <v>2.7446164823500068</v>
      </c>
      <c r="P96" s="69">
        <f>(O96-N96)/N96</f>
        <v>6.8693427563023546E-2</v>
      </c>
    </row>
  </sheetData>
  <mergeCells count="33"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  <mergeCell ref="N36:O36"/>
    <mergeCell ref="B5:C5"/>
    <mergeCell ref="D5:E5"/>
    <mergeCell ref="H5:I5"/>
    <mergeCell ref="J5:K5"/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P7:P33 L7:L33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M10" sqref="M10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style="12" customWidth="1"/>
    <col min="17" max="18" width="9.140625" style="40"/>
    <col min="19" max="19" width="10.85546875" customWidth="1"/>
  </cols>
  <sheetData>
    <row r="1" spans="1:19" ht="15.75" x14ac:dyDescent="0.25">
      <c r="A1" s="35" t="s">
        <v>144</v>
      </c>
      <c r="B1" s="5"/>
    </row>
    <row r="3" spans="1:19" ht="15.75" thickBot="1" x14ac:dyDescent="0.3"/>
    <row r="4" spans="1:19" x14ac:dyDescent="0.25">
      <c r="A4" s="437" t="s">
        <v>16</v>
      </c>
      <c r="B4" s="451"/>
      <c r="C4" s="451"/>
      <c r="D4" s="451"/>
      <c r="E4" s="454" t="s">
        <v>1</v>
      </c>
      <c r="F4" s="455"/>
      <c r="G4" s="450" t="s">
        <v>13</v>
      </c>
      <c r="H4" s="450"/>
      <c r="I4" s="148" t="s">
        <v>0</v>
      </c>
      <c r="K4" s="456" t="s">
        <v>19</v>
      </c>
      <c r="L4" s="450"/>
      <c r="M4" s="448" t="s">
        <v>13</v>
      </c>
      <c r="N4" s="449"/>
      <c r="O4" s="148" t="s">
        <v>0</v>
      </c>
      <c r="P4"/>
      <c r="Q4" s="462" t="s">
        <v>22</v>
      </c>
      <c r="R4" s="450"/>
      <c r="S4" s="148" t="s">
        <v>0</v>
      </c>
    </row>
    <row r="5" spans="1:19" x14ac:dyDescent="0.25">
      <c r="A5" s="452"/>
      <c r="B5" s="453"/>
      <c r="C5" s="453"/>
      <c r="D5" s="453"/>
      <c r="E5" s="457" t="s">
        <v>159</v>
      </c>
      <c r="F5" s="458"/>
      <c r="G5" s="459" t="str">
        <f>E5</f>
        <v>jan-jun</v>
      </c>
      <c r="H5" s="459"/>
      <c r="I5" s="149" t="s">
        <v>138</v>
      </c>
      <c r="K5" s="460" t="str">
        <f>E5</f>
        <v>jan-jun</v>
      </c>
      <c r="L5" s="459"/>
      <c r="M5" s="461" t="str">
        <f>E5</f>
        <v>jan-jun</v>
      </c>
      <c r="N5" s="447"/>
      <c r="O5" s="149" t="str">
        <f>I5</f>
        <v>2022/2021</v>
      </c>
      <c r="P5"/>
      <c r="Q5" s="460" t="str">
        <f>E5</f>
        <v>jan-jun</v>
      </c>
      <c r="R5" s="458"/>
      <c r="S5" s="149" t="str">
        <f>I5</f>
        <v>2022/2021</v>
      </c>
    </row>
    <row r="6" spans="1:19" ht="19.5" customHeight="1" thickBot="1" x14ac:dyDescent="0.3">
      <c r="A6" s="438"/>
      <c r="B6" s="464"/>
      <c r="C6" s="464"/>
      <c r="D6" s="464"/>
      <c r="E6" s="117">
        <v>2021</v>
      </c>
      <c r="F6" s="164">
        <v>2022</v>
      </c>
      <c r="G6" s="201">
        <f>E6</f>
        <v>2021</v>
      </c>
      <c r="H6" s="157">
        <f>F6</f>
        <v>2022</v>
      </c>
      <c r="I6" s="149" t="s">
        <v>1</v>
      </c>
      <c r="K6" s="200">
        <f>E6</f>
        <v>2021</v>
      </c>
      <c r="L6" s="158">
        <f>F6</f>
        <v>2022</v>
      </c>
      <c r="M6" s="156">
        <f>G6</f>
        <v>2021</v>
      </c>
      <c r="N6" s="157">
        <f>H6</f>
        <v>2022</v>
      </c>
      <c r="O6" s="322">
        <v>1000</v>
      </c>
      <c r="P6"/>
      <c r="Q6" s="200">
        <f>E6</f>
        <v>2021</v>
      </c>
      <c r="R6" s="158">
        <f>F6</f>
        <v>2022</v>
      </c>
      <c r="S6" s="149"/>
    </row>
    <row r="7" spans="1:19" ht="24" customHeight="1" thickBot="1" x14ac:dyDescent="0.3">
      <c r="A7" s="17" t="s">
        <v>20</v>
      </c>
      <c r="B7" s="18"/>
      <c r="C7" s="18"/>
      <c r="D7" s="18"/>
      <c r="E7" s="22">
        <v>119616.01000000001</v>
      </c>
      <c r="F7" s="165">
        <v>142031.68999999997</v>
      </c>
      <c r="G7" s="305">
        <f>E7/E15</f>
        <v>0.34046783640045908</v>
      </c>
      <c r="H7" s="306">
        <f>F7/F15</f>
        <v>0.40648401690836622</v>
      </c>
      <c r="I7" s="190">
        <f t="shared" ref="I7:I18" si="0">(F7-E7)/E7</f>
        <v>0.18739698807876939</v>
      </c>
      <c r="J7" s="11"/>
      <c r="K7" s="22">
        <v>28497.981000000025</v>
      </c>
      <c r="L7" s="165">
        <v>32690.176999999985</v>
      </c>
      <c r="M7" s="305">
        <f>K7/K15</f>
        <v>0.3305018145371218</v>
      </c>
      <c r="N7" s="306">
        <f>L7/L15</f>
        <v>0.37422639500518889</v>
      </c>
      <c r="O7" s="190">
        <f t="shared" ref="O7:O18" si="1">(L7-K7)/K7</f>
        <v>0.14710501772037662</v>
      </c>
      <c r="P7" s="51"/>
      <c r="Q7" s="219">
        <f t="shared" ref="Q7:Q18" si="2">(K7/E7)*10</f>
        <v>2.3824554087701157</v>
      </c>
      <c r="R7" s="220">
        <f t="shared" ref="R7:R18" si="3">(L7/F7)*10</f>
        <v>2.301611492477488</v>
      </c>
      <c r="S7" s="67">
        <f>(R7-Q7)/Q7</f>
        <v>-3.3933023885790781E-2</v>
      </c>
    </row>
    <row r="8" spans="1:19" s="8" customFormat="1" ht="24" customHeight="1" x14ac:dyDescent="0.25">
      <c r="A8" s="57"/>
      <c r="B8" s="205" t="s">
        <v>33</v>
      </c>
      <c r="C8" s="205"/>
      <c r="D8" s="206"/>
      <c r="E8" s="208">
        <v>91439.32</v>
      </c>
      <c r="F8" s="209">
        <v>97243.909999999974</v>
      </c>
      <c r="G8" s="307">
        <f>E8/E7</f>
        <v>0.76444047916328262</v>
      </c>
      <c r="H8" s="308">
        <f>F8/F7</f>
        <v>0.68466347193362265</v>
      </c>
      <c r="I8" s="245">
        <f t="shared" si="0"/>
        <v>6.3480240229257689E-2</v>
      </c>
      <c r="J8" s="4"/>
      <c r="K8" s="208">
        <v>23403.138000000021</v>
      </c>
      <c r="L8" s="209">
        <v>24416.22499999998</v>
      </c>
      <c r="M8" s="312">
        <f>K8/K7</f>
        <v>0.82122091386052931</v>
      </c>
      <c r="N8" s="308">
        <f>L8/L7</f>
        <v>0.74689791370661562</v>
      </c>
      <c r="O8" s="246">
        <f t="shared" si="1"/>
        <v>4.3288511138974549E-2</v>
      </c>
      <c r="P8" s="56"/>
      <c r="Q8" s="221">
        <f t="shared" si="2"/>
        <v>2.5594173272504674</v>
      </c>
      <c r="R8" s="222">
        <f t="shared" si="3"/>
        <v>2.5108230428003138</v>
      </c>
      <c r="S8" s="210">
        <f t="shared" ref="S8:S18" si="4">(R8-Q8)/Q8</f>
        <v>-1.8986463806728065E-2</v>
      </c>
    </row>
    <row r="9" spans="1:19" ht="24" customHeight="1" x14ac:dyDescent="0.25">
      <c r="A9" s="13"/>
      <c r="B9" s="1" t="s">
        <v>37</v>
      </c>
      <c r="D9" s="1"/>
      <c r="E9" s="24">
        <v>26110.379999999997</v>
      </c>
      <c r="F9" s="160">
        <v>40979.950000000012</v>
      </c>
      <c r="G9" s="309">
        <f>E9/E7</f>
        <v>0.21828499378971089</v>
      </c>
      <c r="H9" s="259">
        <f>F9/F7</f>
        <v>0.28852680694005695</v>
      </c>
      <c r="I9" s="210">
        <f t="shared" si="0"/>
        <v>0.56948883930452243</v>
      </c>
      <c r="J9" s="1"/>
      <c r="K9" s="24">
        <v>4603.8350000000019</v>
      </c>
      <c r="L9" s="160">
        <v>7421.1050000000041</v>
      </c>
      <c r="M9" s="309">
        <f>K9/K7</f>
        <v>0.16154951468316292</v>
      </c>
      <c r="N9" s="259">
        <f>L9/L7</f>
        <v>0.22701330127395786</v>
      </c>
      <c r="O9" s="210">
        <f t="shared" si="1"/>
        <v>0.61193982842564976</v>
      </c>
      <c r="P9" s="7"/>
      <c r="Q9" s="221">
        <f t="shared" si="2"/>
        <v>1.7632202212300252</v>
      </c>
      <c r="R9" s="222">
        <f t="shared" si="3"/>
        <v>1.8109111894963272</v>
      </c>
      <c r="S9" s="210">
        <f t="shared" si="4"/>
        <v>2.7047652750393676E-2</v>
      </c>
    </row>
    <row r="10" spans="1:19" ht="24" customHeight="1" thickBot="1" x14ac:dyDescent="0.3">
      <c r="A10" s="13"/>
      <c r="B10" s="1" t="s">
        <v>36</v>
      </c>
      <c r="D10" s="1"/>
      <c r="E10" s="24">
        <v>2066.31</v>
      </c>
      <c r="F10" s="160">
        <v>3807.83</v>
      </c>
      <c r="G10" s="309">
        <f>E10/E7</f>
        <v>1.7274527047006497E-2</v>
      </c>
      <c r="H10" s="259">
        <f>F10/F7</f>
        <v>2.6809721126320477E-2</v>
      </c>
      <c r="I10" s="218">
        <f t="shared" si="0"/>
        <v>0.84281642154371805</v>
      </c>
      <c r="J10" s="1"/>
      <c r="K10" s="24">
        <v>491.00799999999992</v>
      </c>
      <c r="L10" s="160">
        <v>852.84700000000009</v>
      </c>
      <c r="M10" s="309">
        <f>K10/K7</f>
        <v>1.7229571456307713E-2</v>
      </c>
      <c r="N10" s="259">
        <f>L10/L7</f>
        <v>2.6088785019426491E-2</v>
      </c>
      <c r="O10" s="248">
        <f t="shared" si="1"/>
        <v>0.73693096650156453</v>
      </c>
      <c r="P10" s="7"/>
      <c r="Q10" s="221">
        <f t="shared" si="2"/>
        <v>2.3762552569556354</v>
      </c>
      <c r="R10" s="222">
        <f t="shared" si="3"/>
        <v>2.2397192101538148</v>
      </c>
      <c r="S10" s="210">
        <f t="shared" si="4"/>
        <v>-5.7458493317231095E-2</v>
      </c>
    </row>
    <row r="11" spans="1:19" ht="24" customHeight="1" thickBot="1" x14ac:dyDescent="0.3">
      <c r="A11" s="17" t="s">
        <v>21</v>
      </c>
      <c r="B11" s="18"/>
      <c r="C11" s="18"/>
      <c r="D11" s="18"/>
      <c r="E11" s="22">
        <v>231712.36000000016</v>
      </c>
      <c r="F11" s="165">
        <v>207383.50000000003</v>
      </c>
      <c r="G11" s="305">
        <f>E11/E15</f>
        <v>0.65953216359954092</v>
      </c>
      <c r="H11" s="306">
        <f>F11/F15</f>
        <v>0.59351598309163389</v>
      </c>
      <c r="I11" s="190">
        <f t="shared" si="0"/>
        <v>-0.10499595274071748</v>
      </c>
      <c r="J11" s="11"/>
      <c r="K11" s="22">
        <v>57728.416999999914</v>
      </c>
      <c r="L11" s="165">
        <v>54663.834999999948</v>
      </c>
      <c r="M11" s="305">
        <f>K11/K15</f>
        <v>0.66949818546287831</v>
      </c>
      <c r="N11" s="306">
        <f>L11/L15</f>
        <v>0.62577360499481116</v>
      </c>
      <c r="O11" s="190">
        <f t="shared" si="1"/>
        <v>-5.3086194967029328E-2</v>
      </c>
      <c r="P11" s="7"/>
      <c r="Q11" s="223">
        <f t="shared" si="2"/>
        <v>2.4913827212324744</v>
      </c>
      <c r="R11" s="224">
        <f t="shared" si="3"/>
        <v>2.6358815913512861</v>
      </c>
      <c r="S11" s="69">
        <f t="shared" si="4"/>
        <v>5.7999467077996282E-2</v>
      </c>
    </row>
    <row r="12" spans="1:19" s="8" customFormat="1" ht="24" customHeight="1" x14ac:dyDescent="0.25">
      <c r="A12" s="57"/>
      <c r="B12" s="4" t="s">
        <v>33</v>
      </c>
      <c r="C12" s="4"/>
      <c r="D12" s="4"/>
      <c r="E12" s="36">
        <v>204534.35000000015</v>
      </c>
      <c r="F12" s="161">
        <v>183587.04000000004</v>
      </c>
      <c r="G12" s="309">
        <f>E12/E11</f>
        <v>0.88270798329446043</v>
      </c>
      <c r="H12" s="259">
        <f>F12/F11</f>
        <v>0.88525384131331575</v>
      </c>
      <c r="I12" s="245">
        <f t="shared" si="0"/>
        <v>-0.1024146310876393</v>
      </c>
      <c r="J12" s="4"/>
      <c r="K12" s="36">
        <v>53627.474999999911</v>
      </c>
      <c r="L12" s="161">
        <v>50938.172999999944</v>
      </c>
      <c r="M12" s="309">
        <f>K12/K11</f>
        <v>0.92896146797165757</v>
      </c>
      <c r="N12" s="259">
        <f>L12/L11</f>
        <v>0.93184411594978644</v>
      </c>
      <c r="O12" s="245">
        <f t="shared" si="1"/>
        <v>-5.0147839330491904E-2</v>
      </c>
      <c r="P12" s="56"/>
      <c r="Q12" s="221">
        <f t="shared" si="2"/>
        <v>2.6219300083335573</v>
      </c>
      <c r="R12" s="222">
        <f t="shared" si="3"/>
        <v>2.7746061486693141</v>
      </c>
      <c r="S12" s="210">
        <f t="shared" si="4"/>
        <v>5.8230440877708449E-2</v>
      </c>
    </row>
    <row r="13" spans="1:19" ht="24" customHeight="1" x14ac:dyDescent="0.25">
      <c r="A13" s="13"/>
      <c r="B13" s="4" t="s">
        <v>37</v>
      </c>
      <c r="D13" s="4"/>
      <c r="E13" s="189">
        <v>24141.559999999983</v>
      </c>
      <c r="F13" s="187">
        <v>22859.209999999981</v>
      </c>
      <c r="G13" s="309">
        <f>E13/E11</f>
        <v>0.10418762296495519</v>
      </c>
      <c r="H13" s="259">
        <f>F13/F11</f>
        <v>0.11022675381599779</v>
      </c>
      <c r="I13" s="210">
        <f t="shared" si="0"/>
        <v>-5.3117942668162416E-2</v>
      </c>
      <c r="J13" s="211"/>
      <c r="K13" s="189">
        <v>3777.625</v>
      </c>
      <c r="L13" s="187">
        <v>3610.5549999999994</v>
      </c>
      <c r="M13" s="309">
        <f>K13/K11</f>
        <v>6.5437876115674642E-2</v>
      </c>
      <c r="N13" s="259">
        <f>L13/L11</f>
        <v>6.6050159122571672E-2</v>
      </c>
      <c r="O13" s="210">
        <f t="shared" si="1"/>
        <v>-4.4226200324277987E-2</v>
      </c>
      <c r="P13" s="212"/>
      <c r="Q13" s="221">
        <f t="shared" si="2"/>
        <v>1.5647808178096207</v>
      </c>
      <c r="R13" s="222">
        <f t="shared" si="3"/>
        <v>1.5794749687325162</v>
      </c>
      <c r="S13" s="210">
        <f t="shared" si="4"/>
        <v>9.3905489865758734E-3</v>
      </c>
    </row>
    <row r="14" spans="1:19" ht="24" customHeight="1" thickBot="1" x14ac:dyDescent="0.3">
      <c r="A14" s="13"/>
      <c r="B14" s="1" t="s">
        <v>36</v>
      </c>
      <c r="D14" s="1"/>
      <c r="E14" s="189">
        <v>3036.4500000000007</v>
      </c>
      <c r="F14" s="187">
        <v>937.25</v>
      </c>
      <c r="G14" s="309">
        <f>E14/E11</f>
        <v>1.3104393740584225E-2</v>
      </c>
      <c r="H14" s="259">
        <f>F14/F11</f>
        <v>4.519404870686433E-3</v>
      </c>
      <c r="I14" s="218">
        <f t="shared" si="0"/>
        <v>-0.69133362973208856</v>
      </c>
      <c r="J14" s="211"/>
      <c r="K14" s="189">
        <v>323.31700000000006</v>
      </c>
      <c r="L14" s="187">
        <v>115.107</v>
      </c>
      <c r="M14" s="309">
        <f>K14/K11</f>
        <v>5.600655912667769E-3</v>
      </c>
      <c r="N14" s="259">
        <f>L14/L11</f>
        <v>2.1057249276418334E-3</v>
      </c>
      <c r="O14" s="248">
        <f t="shared" si="1"/>
        <v>-0.64398098460643893</v>
      </c>
      <c r="P14" s="212"/>
      <c r="Q14" s="221">
        <f t="shared" si="2"/>
        <v>1.0647861812313721</v>
      </c>
      <c r="R14" s="222">
        <f t="shared" si="3"/>
        <v>1.2281355028007468</v>
      </c>
      <c r="S14" s="210">
        <f t="shared" si="4"/>
        <v>0.15341044469648291</v>
      </c>
    </row>
    <row r="15" spans="1:19" ht="24" customHeight="1" thickBot="1" x14ac:dyDescent="0.3">
      <c r="A15" s="17" t="s">
        <v>12</v>
      </c>
      <c r="B15" s="18"/>
      <c r="C15" s="18"/>
      <c r="D15" s="18"/>
      <c r="E15" s="22">
        <v>351328.37000000017</v>
      </c>
      <c r="F15" s="165">
        <v>349415.18999999994</v>
      </c>
      <c r="G15" s="305">
        <f>G7+G11</f>
        <v>1</v>
      </c>
      <c r="H15" s="306">
        <f>H7+H11</f>
        <v>1</v>
      </c>
      <c r="I15" s="190">
        <f t="shared" si="0"/>
        <v>-5.4455608011394719E-3</v>
      </c>
      <c r="J15" s="11"/>
      <c r="K15" s="22">
        <v>86226.397999999928</v>
      </c>
      <c r="L15" s="165">
        <v>87354.01199999993</v>
      </c>
      <c r="M15" s="305">
        <f>M7+M11</f>
        <v>1</v>
      </c>
      <c r="N15" s="306">
        <f>N7+N11</f>
        <v>1</v>
      </c>
      <c r="O15" s="190">
        <f t="shared" si="1"/>
        <v>1.3077364080545292E-2</v>
      </c>
      <c r="P15" s="7"/>
      <c r="Q15" s="223">
        <f t="shared" si="2"/>
        <v>2.4542964748334981</v>
      </c>
      <c r="R15" s="224">
        <f t="shared" si="3"/>
        <v>2.500006138828708</v>
      </c>
      <c r="S15" s="69">
        <f t="shared" si="4"/>
        <v>1.8624344884132598E-2</v>
      </c>
    </row>
    <row r="16" spans="1:19" s="52" customFormat="1" ht="24" customHeight="1" x14ac:dyDescent="0.25">
      <c r="A16" s="207"/>
      <c r="B16" s="205" t="s">
        <v>33</v>
      </c>
      <c r="C16" s="205"/>
      <c r="D16" s="206"/>
      <c r="E16" s="208">
        <f>E8+E12</f>
        <v>295973.67000000016</v>
      </c>
      <c r="F16" s="209">
        <f t="shared" ref="F16:F17" si="5">F8+F12</f>
        <v>280830.95</v>
      </c>
      <c r="G16" s="307">
        <f>E16/E15</f>
        <v>0.84244170204643598</v>
      </c>
      <c r="H16" s="308">
        <f>F16/F15</f>
        <v>0.80371706221472528</v>
      </c>
      <c r="I16" s="246">
        <f t="shared" si="0"/>
        <v>-5.116238887060507E-2</v>
      </c>
      <c r="J16" s="4"/>
      <c r="K16" s="208">
        <f t="shared" ref="K16:L18" si="6">K8+K12</f>
        <v>77030.612999999925</v>
      </c>
      <c r="L16" s="209">
        <f t="shared" si="6"/>
        <v>75354.397999999928</v>
      </c>
      <c r="M16" s="312">
        <f>K16/K15</f>
        <v>0.89335301933869471</v>
      </c>
      <c r="N16" s="308">
        <f>L16/L15</f>
        <v>0.86263236541442412</v>
      </c>
      <c r="O16" s="246">
        <f t="shared" si="1"/>
        <v>-2.1760374670781839E-2</v>
      </c>
      <c r="P16" s="56"/>
      <c r="Q16" s="221">
        <f t="shared" si="2"/>
        <v>2.6026170841480556</v>
      </c>
      <c r="R16" s="222">
        <f t="shared" si="3"/>
        <v>2.6832654306799135</v>
      </c>
      <c r="S16" s="210">
        <f t="shared" si="4"/>
        <v>3.0987403803298046E-2</v>
      </c>
    </row>
    <row r="17" spans="1:19" ht="24" customHeight="1" x14ac:dyDescent="0.25">
      <c r="A17" s="13"/>
      <c r="B17" s="4" t="s">
        <v>37</v>
      </c>
      <c r="C17" s="4"/>
      <c r="D17" s="213"/>
      <c r="E17" s="189">
        <f>E9+E13</f>
        <v>50251.939999999981</v>
      </c>
      <c r="F17" s="187">
        <f t="shared" si="5"/>
        <v>63839.159999999989</v>
      </c>
      <c r="G17" s="310">
        <f>E17/E15</f>
        <v>0.14303410794864063</v>
      </c>
      <c r="H17" s="259">
        <f>F17/F15</f>
        <v>0.18270287562484047</v>
      </c>
      <c r="I17" s="210">
        <f t="shared" si="0"/>
        <v>0.27038199918251937</v>
      </c>
      <c r="J17" s="211"/>
      <c r="K17" s="189">
        <f t="shared" si="6"/>
        <v>8381.4600000000028</v>
      </c>
      <c r="L17" s="187">
        <f t="shared" si="6"/>
        <v>11031.660000000003</v>
      </c>
      <c r="M17" s="309">
        <f>K17/K15</f>
        <v>9.7202947060365544E-2</v>
      </c>
      <c r="N17" s="259">
        <f>L17/L15</f>
        <v>0.12628681553859269</v>
      </c>
      <c r="O17" s="210">
        <f t="shared" si="1"/>
        <v>0.31619789392301578</v>
      </c>
      <c r="P17" s="212"/>
      <c r="Q17" s="221">
        <f t="shared" si="2"/>
        <v>1.6678878467179588</v>
      </c>
      <c r="R17" s="222">
        <f t="shared" si="3"/>
        <v>1.7280396546571111</v>
      </c>
      <c r="S17" s="210">
        <f t="shared" si="4"/>
        <v>3.606465989755727E-2</v>
      </c>
    </row>
    <row r="18" spans="1:19" ht="24" customHeight="1" thickBot="1" x14ac:dyDescent="0.3">
      <c r="A18" s="14"/>
      <c r="B18" s="214" t="s">
        <v>36</v>
      </c>
      <c r="C18" s="214"/>
      <c r="D18" s="215"/>
      <c r="E18" s="216">
        <f>E10+E14</f>
        <v>5102.76</v>
      </c>
      <c r="F18" s="217">
        <f>F10+F14</f>
        <v>4745.08</v>
      </c>
      <c r="G18" s="311">
        <f>E18/E15</f>
        <v>1.4524190004923308E-2</v>
      </c>
      <c r="H18" s="265">
        <f>F18/F15</f>
        <v>1.3580062160434413E-2</v>
      </c>
      <c r="I18" s="247">
        <f t="shared" si="0"/>
        <v>-7.0095399352507318E-2</v>
      </c>
      <c r="J18" s="211"/>
      <c r="K18" s="216">
        <f t="shared" si="6"/>
        <v>814.32500000000005</v>
      </c>
      <c r="L18" s="217">
        <f t="shared" si="6"/>
        <v>967.95400000000006</v>
      </c>
      <c r="M18" s="311">
        <f>K18/K15</f>
        <v>9.4440336009397122E-3</v>
      </c>
      <c r="N18" s="265">
        <f>L18/L15</f>
        <v>1.1080819046983222E-2</v>
      </c>
      <c r="O18" s="247">
        <f t="shared" si="1"/>
        <v>0.18865809105701042</v>
      </c>
      <c r="P18" s="212"/>
      <c r="Q18" s="225">
        <f t="shared" si="2"/>
        <v>1.5958520486952161</v>
      </c>
      <c r="R18" s="226">
        <f t="shared" si="3"/>
        <v>2.0399108128840822</v>
      </c>
      <c r="S18" s="218">
        <f t="shared" si="4"/>
        <v>0.27825810328215117</v>
      </c>
    </row>
    <row r="19" spans="1:19" ht="6.75" customHeight="1" x14ac:dyDescent="0.25">
      <c r="Q19" s="227"/>
      <c r="R19" s="227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1"/>
  <sheetViews>
    <sheetView showGridLines="0" showRowColHeaders="0" workbookViewId="0">
      <selection activeCell="A20" sqref="A20"/>
    </sheetView>
  </sheetViews>
  <sheetFormatPr defaultRowHeight="15" x14ac:dyDescent="0.25"/>
  <cols>
    <col min="1" max="1" width="152.5703125" customWidth="1"/>
  </cols>
  <sheetData>
    <row r="1" spans="1:1" ht="18.75" x14ac:dyDescent="0.3">
      <c r="A1" s="10" t="s">
        <v>27</v>
      </c>
    </row>
    <row r="3" spans="1:1" ht="46.5" customHeight="1" x14ac:dyDescent="0.25">
      <c r="A3" s="9" t="s">
        <v>28</v>
      </c>
    </row>
    <row r="5" spans="1:1" x14ac:dyDescent="0.25">
      <c r="A5" t="s">
        <v>32</v>
      </c>
    </row>
    <row r="7" spans="1:1" x14ac:dyDescent="0.25">
      <c r="A7" t="s">
        <v>106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115</v>
      </c>
    </row>
    <row r="15" spans="1:1" x14ac:dyDescent="0.25">
      <c r="A15" t="s">
        <v>114</v>
      </c>
    </row>
    <row r="17" spans="1:1" x14ac:dyDescent="0.25">
      <c r="A17" t="s">
        <v>117</v>
      </c>
    </row>
    <row r="19" spans="1:1" x14ac:dyDescent="0.25">
      <c r="A19" t="s">
        <v>214</v>
      </c>
    </row>
    <row r="21" spans="1:1" x14ac:dyDescent="0.25">
      <c r="A21" t="s">
        <v>150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5" t="s">
        <v>145</v>
      </c>
    </row>
    <row r="3" spans="1:16" ht="8.25" customHeight="1" thickBot="1" x14ac:dyDescent="0.3"/>
    <row r="4" spans="1:16" x14ac:dyDescent="0.25">
      <c r="A4" s="467" t="s">
        <v>3</v>
      </c>
      <c r="B4" s="454" t="s">
        <v>1</v>
      </c>
      <c r="C4" s="450"/>
      <c r="D4" s="454" t="s">
        <v>104</v>
      </c>
      <c r="E4" s="450"/>
      <c r="F4" s="148" t="s">
        <v>0</v>
      </c>
      <c r="H4" s="465" t="s">
        <v>19</v>
      </c>
      <c r="I4" s="466"/>
      <c r="J4" s="454" t="s">
        <v>104</v>
      </c>
      <c r="K4" s="455"/>
      <c r="L4" s="148" t="s">
        <v>0</v>
      </c>
      <c r="N4" s="462" t="s">
        <v>22</v>
      </c>
      <c r="O4" s="450"/>
      <c r="P4" s="148" t="s">
        <v>0</v>
      </c>
    </row>
    <row r="5" spans="1:16" x14ac:dyDescent="0.25">
      <c r="A5" s="468"/>
      <c r="B5" s="457" t="s">
        <v>159</v>
      </c>
      <c r="C5" s="459"/>
      <c r="D5" s="457" t="str">
        <f>B5</f>
        <v>jan-jun</v>
      </c>
      <c r="E5" s="459"/>
      <c r="F5" s="149" t="s">
        <v>138</v>
      </c>
      <c r="H5" s="460" t="str">
        <f>B5</f>
        <v>jan-jun</v>
      </c>
      <c r="I5" s="459"/>
      <c r="J5" s="457" t="str">
        <f>B5</f>
        <v>jan-jun</v>
      </c>
      <c r="K5" s="458"/>
      <c r="L5" s="149" t="str">
        <f>F5</f>
        <v>2022/2021</v>
      </c>
      <c r="N5" s="460" t="str">
        <f>B5</f>
        <v>jan-jun</v>
      </c>
      <c r="O5" s="458"/>
      <c r="P5" s="149" t="str">
        <f>F5</f>
        <v>2022/2021</v>
      </c>
    </row>
    <row r="6" spans="1:16" ht="19.5" customHeight="1" thickBot="1" x14ac:dyDescent="0.3">
      <c r="A6" s="469"/>
      <c r="B6" s="117">
        <f>'6'!E6</f>
        <v>2021</v>
      </c>
      <c r="C6" s="152">
        <f>'6'!F6</f>
        <v>2022</v>
      </c>
      <c r="D6" s="117">
        <f>B6</f>
        <v>2021</v>
      </c>
      <c r="E6" s="152">
        <f>C6</f>
        <v>2022</v>
      </c>
      <c r="F6" s="150" t="s">
        <v>1</v>
      </c>
      <c r="H6" s="30">
        <f>B6</f>
        <v>2021</v>
      </c>
      <c r="I6" s="152">
        <f>E6</f>
        <v>2022</v>
      </c>
      <c r="J6" s="117">
        <f>B6</f>
        <v>2021</v>
      </c>
      <c r="K6" s="152">
        <f>C6</f>
        <v>2022</v>
      </c>
      <c r="L6" s="321">
        <v>1000</v>
      </c>
      <c r="N6" s="30">
        <f>B6</f>
        <v>2021</v>
      </c>
      <c r="O6" s="152">
        <f>C6</f>
        <v>2022</v>
      </c>
      <c r="P6" s="150"/>
    </row>
    <row r="7" spans="1:16" ht="20.100000000000001" customHeight="1" x14ac:dyDescent="0.25">
      <c r="A7" s="13" t="s">
        <v>164</v>
      </c>
      <c r="B7" s="45">
        <v>49875.460000000006</v>
      </c>
      <c r="C7" s="167">
        <v>41927.289999999994</v>
      </c>
      <c r="D7" s="309">
        <f>B7/$B$33</f>
        <v>0.14196251785758146</v>
      </c>
      <c r="E7" s="308">
        <f>C7/$C$33</f>
        <v>0.1199927513168503</v>
      </c>
      <c r="F7" s="64">
        <f>(C7-B7)/B7</f>
        <v>-0.15936033472172512</v>
      </c>
      <c r="H7" s="45">
        <v>12233.185000000001</v>
      </c>
      <c r="I7" s="167">
        <v>10916.534</v>
      </c>
      <c r="J7" s="309">
        <f>H7/$H$33</f>
        <v>0.14187285197741883</v>
      </c>
      <c r="K7" s="308">
        <f>I7/$I$33</f>
        <v>0.12496889095374346</v>
      </c>
      <c r="L7" s="64">
        <f>(I7-H7)/H7</f>
        <v>-0.10762945218273096</v>
      </c>
      <c r="N7" s="39">
        <f t="shared" ref="N7:N33" si="0">(H7/B7)*10</f>
        <v>2.4527463004852486</v>
      </c>
      <c r="O7" s="172">
        <f t="shared" ref="O7:O33" si="1">(I7/C7)*10</f>
        <v>2.6036822317874591</v>
      </c>
      <c r="P7" s="73">
        <f>(O7-N7)/N7</f>
        <v>6.1537522764726835E-2</v>
      </c>
    </row>
    <row r="8" spans="1:16" ht="20.100000000000001" customHeight="1" x14ac:dyDescent="0.25">
      <c r="A8" s="13" t="s">
        <v>165</v>
      </c>
      <c r="B8" s="24">
        <v>48744.569999999992</v>
      </c>
      <c r="C8" s="160">
        <v>40984.18</v>
      </c>
      <c r="D8" s="309">
        <f t="shared" ref="D8:D32" si="2">B8/$B$33</f>
        <v>0.13874362039137339</v>
      </c>
      <c r="E8" s="259">
        <f t="shared" ref="E8:E32" si="3">C8/$C$33</f>
        <v>0.11729364141267014</v>
      </c>
      <c r="F8" s="64">
        <f t="shared" ref="F8:F33" si="4">(C8-B8)/B8</f>
        <v>-0.15920522019170533</v>
      </c>
      <c r="H8" s="24">
        <v>11651.665000000001</v>
      </c>
      <c r="I8" s="160">
        <v>10079.198</v>
      </c>
      <c r="J8" s="309">
        <f t="shared" ref="J8:J32" si="5">H8/$H$33</f>
        <v>0.13512874560758067</v>
      </c>
      <c r="K8" s="259">
        <f t="shared" ref="K8:K32" si="6">I8/$I$33</f>
        <v>0.11538334381253146</v>
      </c>
      <c r="L8" s="64">
        <f t="shared" ref="L8:L33" si="7">(I8-H8)/H8</f>
        <v>-0.1349564203914205</v>
      </c>
      <c r="N8" s="39">
        <f t="shared" si="0"/>
        <v>2.3903513765738422</v>
      </c>
      <c r="O8" s="173">
        <f t="shared" si="1"/>
        <v>2.4592899016156968</v>
      </c>
      <c r="P8" s="64">
        <f t="shared" ref="P8:P71" si="8">(O8-N8)/N8</f>
        <v>2.8840331056543714E-2</v>
      </c>
    </row>
    <row r="9" spans="1:16" ht="20.100000000000001" customHeight="1" x14ac:dyDescent="0.25">
      <c r="A9" s="13" t="s">
        <v>215</v>
      </c>
      <c r="B9" s="24">
        <v>42602.26999999999</v>
      </c>
      <c r="C9" s="160">
        <v>37060.22</v>
      </c>
      <c r="D9" s="309">
        <f t="shared" si="2"/>
        <v>0.12126054608114903</v>
      </c>
      <c r="E9" s="259">
        <f t="shared" si="3"/>
        <v>0.10606356294928107</v>
      </c>
      <c r="F9" s="64">
        <f t="shared" si="4"/>
        <v>-0.1300881384959062</v>
      </c>
      <c r="H9" s="24">
        <v>10020.788999999999</v>
      </c>
      <c r="I9" s="160">
        <v>9087.0760000000009</v>
      </c>
      <c r="J9" s="309">
        <f t="shared" si="5"/>
        <v>0.11621486264565986</v>
      </c>
      <c r="K9" s="259">
        <f t="shared" si="6"/>
        <v>0.10402585745002758</v>
      </c>
      <c r="L9" s="64">
        <f t="shared" si="7"/>
        <v>-9.3177593101700679E-2</v>
      </c>
      <c r="N9" s="39">
        <f t="shared" si="0"/>
        <v>2.3521725485519909</v>
      </c>
      <c r="O9" s="173">
        <f t="shared" si="1"/>
        <v>2.4519757303113692</v>
      </c>
      <c r="P9" s="64">
        <f t="shared" si="8"/>
        <v>4.2430212792347072E-2</v>
      </c>
    </row>
    <row r="10" spans="1:16" ht="20.100000000000001" customHeight="1" x14ac:dyDescent="0.25">
      <c r="A10" s="13" t="s">
        <v>173</v>
      </c>
      <c r="B10" s="24">
        <v>27749.129999999994</v>
      </c>
      <c r="C10" s="160">
        <v>34606.79</v>
      </c>
      <c r="D10" s="309">
        <f t="shared" si="2"/>
        <v>7.8983459263480438E-2</v>
      </c>
      <c r="E10" s="259">
        <f t="shared" si="3"/>
        <v>9.9042030771472778E-2</v>
      </c>
      <c r="F10" s="64">
        <f t="shared" si="4"/>
        <v>0.24713063076211789</v>
      </c>
      <c r="H10" s="24">
        <v>6500.1079999999993</v>
      </c>
      <c r="I10" s="160">
        <v>7752.1759999999977</v>
      </c>
      <c r="J10" s="309">
        <f t="shared" si="5"/>
        <v>7.5384199627589688E-2</v>
      </c>
      <c r="K10" s="259">
        <f t="shared" si="6"/>
        <v>8.8744361277876924E-2</v>
      </c>
      <c r="L10" s="64">
        <f t="shared" si="7"/>
        <v>0.19262264565450274</v>
      </c>
      <c r="N10" s="39">
        <f t="shared" si="0"/>
        <v>2.3424547003815981</v>
      </c>
      <c r="O10" s="173">
        <f t="shared" si="1"/>
        <v>2.2400736965202488</v>
      </c>
      <c r="P10" s="64">
        <f t="shared" si="8"/>
        <v>-4.3706716652693815E-2</v>
      </c>
    </row>
    <row r="11" spans="1:16" ht="20.100000000000001" customHeight="1" x14ac:dyDescent="0.25">
      <c r="A11" s="13" t="s">
        <v>172</v>
      </c>
      <c r="B11" s="24">
        <v>29028.989999999998</v>
      </c>
      <c r="C11" s="160">
        <v>29765.31</v>
      </c>
      <c r="D11" s="309">
        <f t="shared" si="2"/>
        <v>8.262637600259834E-2</v>
      </c>
      <c r="E11" s="259">
        <f t="shared" si="3"/>
        <v>8.5186079059699743E-2</v>
      </c>
      <c r="F11" s="64">
        <f t="shared" si="4"/>
        <v>2.5364988585548563E-2</v>
      </c>
      <c r="H11" s="24">
        <v>6829.076</v>
      </c>
      <c r="I11" s="160">
        <v>7104.2340000000004</v>
      </c>
      <c r="J11" s="309">
        <f t="shared" si="5"/>
        <v>7.9199365373003303E-2</v>
      </c>
      <c r="K11" s="259">
        <f t="shared" si="6"/>
        <v>8.132693435992383E-2</v>
      </c>
      <c r="L11" s="64">
        <f t="shared" si="7"/>
        <v>4.0292127368329239E-2</v>
      </c>
      <c r="N11" s="39">
        <f t="shared" si="0"/>
        <v>2.3525021022088612</v>
      </c>
      <c r="O11" s="173">
        <f t="shared" si="1"/>
        <v>2.3867495416644409</v>
      </c>
      <c r="P11" s="64">
        <f t="shared" si="8"/>
        <v>1.4557878364241753E-2</v>
      </c>
    </row>
    <row r="12" spans="1:16" ht="20.100000000000001" customHeight="1" x14ac:dyDescent="0.25">
      <c r="A12" s="13" t="s">
        <v>166</v>
      </c>
      <c r="B12" s="24">
        <v>17294.740000000002</v>
      </c>
      <c r="C12" s="160">
        <v>18983.52</v>
      </c>
      <c r="D12" s="309">
        <f t="shared" si="2"/>
        <v>4.922671061263853E-2</v>
      </c>
      <c r="E12" s="259">
        <f t="shared" si="3"/>
        <v>5.4329406801118189E-2</v>
      </c>
      <c r="F12" s="64">
        <f t="shared" si="4"/>
        <v>9.7647030253128916E-2</v>
      </c>
      <c r="H12" s="24">
        <v>5129.2220000000007</v>
      </c>
      <c r="I12" s="160">
        <v>5782.8939999999993</v>
      </c>
      <c r="J12" s="309">
        <f t="shared" si="5"/>
        <v>5.9485518576341337E-2</v>
      </c>
      <c r="K12" s="259">
        <f t="shared" si="6"/>
        <v>6.6200668608100088E-2</v>
      </c>
      <c r="L12" s="64">
        <f t="shared" si="7"/>
        <v>0.12744076976976207</v>
      </c>
      <c r="N12" s="39">
        <f t="shared" si="0"/>
        <v>2.9657699392994634</v>
      </c>
      <c r="O12" s="173">
        <f t="shared" si="1"/>
        <v>3.0462706600251162</v>
      </c>
      <c r="P12" s="64">
        <f t="shared" si="8"/>
        <v>2.714327893709368E-2</v>
      </c>
    </row>
    <row r="13" spans="1:16" ht="20.100000000000001" customHeight="1" x14ac:dyDescent="0.25">
      <c r="A13" s="13" t="s">
        <v>170</v>
      </c>
      <c r="B13" s="24">
        <v>11765.369999999999</v>
      </c>
      <c r="C13" s="160">
        <v>10245.98</v>
      </c>
      <c r="D13" s="309">
        <f t="shared" si="2"/>
        <v>3.3488243491409463E-2</v>
      </c>
      <c r="E13" s="259">
        <f t="shared" si="3"/>
        <v>2.9323224328055116E-2</v>
      </c>
      <c r="F13" s="64">
        <f t="shared" si="4"/>
        <v>-0.12914085999845304</v>
      </c>
      <c r="H13" s="24">
        <v>3723.3140000000003</v>
      </c>
      <c r="I13" s="160">
        <v>3694.509</v>
      </c>
      <c r="J13" s="309">
        <f t="shared" si="5"/>
        <v>4.3180674206059276E-2</v>
      </c>
      <c r="K13" s="259">
        <f t="shared" si="6"/>
        <v>4.2293523965447624E-2</v>
      </c>
      <c r="L13" s="64">
        <f t="shared" si="7"/>
        <v>-7.7363875300338059E-3</v>
      </c>
      <c r="N13" s="39">
        <f t="shared" si="0"/>
        <v>3.1646382561704396</v>
      </c>
      <c r="O13" s="173">
        <f t="shared" si="1"/>
        <v>3.6058132067405952</v>
      </c>
      <c r="P13" s="64">
        <f t="shared" si="8"/>
        <v>0.1394077031426732</v>
      </c>
    </row>
    <row r="14" spans="1:16" ht="20.100000000000001" customHeight="1" x14ac:dyDescent="0.25">
      <c r="A14" s="13" t="s">
        <v>178</v>
      </c>
      <c r="B14" s="24">
        <v>10318.159999999998</v>
      </c>
      <c r="C14" s="160">
        <v>17033.8</v>
      </c>
      <c r="D14" s="309">
        <f t="shared" si="2"/>
        <v>2.9368991749798044E-2</v>
      </c>
      <c r="E14" s="259">
        <f t="shared" si="3"/>
        <v>4.8749454767550326E-2</v>
      </c>
      <c r="F14" s="64">
        <f t="shared" si="4"/>
        <v>0.65085635423370081</v>
      </c>
      <c r="H14" s="24">
        <v>1902.472</v>
      </c>
      <c r="I14" s="160">
        <v>3260.7449999999999</v>
      </c>
      <c r="J14" s="309">
        <f t="shared" si="5"/>
        <v>2.2063684024003882E-2</v>
      </c>
      <c r="K14" s="259">
        <f t="shared" si="6"/>
        <v>3.7327936351681239E-2</v>
      </c>
      <c r="L14" s="64">
        <f t="shared" si="7"/>
        <v>0.71395163765879333</v>
      </c>
      <c r="N14" s="39">
        <f t="shared" si="0"/>
        <v>1.8438093613590023</v>
      </c>
      <c r="O14" s="173">
        <f t="shared" si="1"/>
        <v>1.9142792565370028</v>
      </c>
      <c r="P14" s="64">
        <f t="shared" si="8"/>
        <v>3.8219729574460889E-2</v>
      </c>
    </row>
    <row r="15" spans="1:16" ht="20.100000000000001" customHeight="1" x14ac:dyDescent="0.25">
      <c r="A15" s="13" t="s">
        <v>177</v>
      </c>
      <c r="B15" s="24">
        <v>15640.859999999999</v>
      </c>
      <c r="C15" s="160">
        <v>11485.94</v>
      </c>
      <c r="D15" s="309">
        <f t="shared" si="2"/>
        <v>4.4519205778912739E-2</v>
      </c>
      <c r="E15" s="259">
        <f t="shared" si="3"/>
        <v>3.2871896611020267E-2</v>
      </c>
      <c r="F15" s="64">
        <f t="shared" si="4"/>
        <v>-0.26564523945614232</v>
      </c>
      <c r="H15" s="24">
        <v>3208.6580000000004</v>
      </c>
      <c r="I15" s="160">
        <v>2536.3760000000002</v>
      </c>
      <c r="J15" s="309">
        <f t="shared" si="5"/>
        <v>3.7212014817086539E-2</v>
      </c>
      <c r="K15" s="259">
        <f t="shared" si="6"/>
        <v>2.9035598273379815E-2</v>
      </c>
      <c r="L15" s="64">
        <f t="shared" si="7"/>
        <v>-0.20952123909746695</v>
      </c>
      <c r="N15" s="39">
        <f t="shared" si="0"/>
        <v>2.051458807252287</v>
      </c>
      <c r="O15" s="173">
        <f t="shared" si="1"/>
        <v>2.2082441663459846</v>
      </c>
      <c r="P15" s="64">
        <f t="shared" si="8"/>
        <v>7.6426277017814015E-2</v>
      </c>
    </row>
    <row r="16" spans="1:16" ht="20.100000000000001" customHeight="1" x14ac:dyDescent="0.25">
      <c r="A16" s="13" t="s">
        <v>167</v>
      </c>
      <c r="B16" s="24">
        <v>9117.64</v>
      </c>
      <c r="C16" s="160">
        <v>9665.1799999999985</v>
      </c>
      <c r="D16" s="309">
        <f t="shared" si="2"/>
        <v>2.5951903627936441E-2</v>
      </c>
      <c r="E16" s="259">
        <f t="shared" si="3"/>
        <v>2.7661018400487968E-2</v>
      </c>
      <c r="F16" s="64">
        <f t="shared" si="4"/>
        <v>6.0052820686054623E-2</v>
      </c>
      <c r="H16" s="24">
        <v>2643.5250000000005</v>
      </c>
      <c r="I16" s="160">
        <v>2463.6359999999995</v>
      </c>
      <c r="J16" s="309">
        <f t="shared" si="5"/>
        <v>3.0657954655603274E-2</v>
      </c>
      <c r="K16" s="259">
        <f t="shared" si="6"/>
        <v>2.820289467643454E-2</v>
      </c>
      <c r="L16" s="64">
        <f t="shared" si="7"/>
        <v>-6.8048911964139175E-2</v>
      </c>
      <c r="N16" s="39">
        <f t="shared" si="0"/>
        <v>2.899352244659803</v>
      </c>
      <c r="O16" s="173">
        <f t="shared" si="1"/>
        <v>2.5489809812129725</v>
      </c>
      <c r="P16" s="64">
        <f t="shared" si="8"/>
        <v>-0.12084466938853838</v>
      </c>
    </row>
    <row r="17" spans="1:16" ht="20.100000000000001" customHeight="1" x14ac:dyDescent="0.25">
      <c r="A17" s="13" t="s">
        <v>169</v>
      </c>
      <c r="B17" s="24">
        <v>6660.7400000000007</v>
      </c>
      <c r="C17" s="160">
        <v>9201.3700000000026</v>
      </c>
      <c r="D17" s="309">
        <f t="shared" si="2"/>
        <v>1.8958730830647121E-2</v>
      </c>
      <c r="E17" s="259">
        <f t="shared" si="3"/>
        <v>2.6333629056023593E-2</v>
      </c>
      <c r="F17" s="64">
        <f t="shared" si="4"/>
        <v>0.38143359446548009</v>
      </c>
      <c r="H17" s="24">
        <v>1847.2060000000001</v>
      </c>
      <c r="I17" s="160">
        <v>2367.8399999999992</v>
      </c>
      <c r="J17" s="309">
        <f t="shared" si="5"/>
        <v>2.1422743415537321E-2</v>
      </c>
      <c r="K17" s="259">
        <f t="shared" si="6"/>
        <v>2.71062535742491E-2</v>
      </c>
      <c r="L17" s="64">
        <f t="shared" si="7"/>
        <v>0.28184945263278655</v>
      </c>
      <c r="N17" s="39">
        <f t="shared" si="0"/>
        <v>2.773274440978029</v>
      </c>
      <c r="O17" s="173">
        <f t="shared" si="1"/>
        <v>2.57335592417216</v>
      </c>
      <c r="P17" s="64">
        <f t="shared" si="8"/>
        <v>-7.2087534450923405E-2</v>
      </c>
    </row>
    <row r="18" spans="1:16" ht="20.100000000000001" customHeight="1" x14ac:dyDescent="0.25">
      <c r="A18" s="13" t="s">
        <v>168</v>
      </c>
      <c r="B18" s="24">
        <v>7578.06</v>
      </c>
      <c r="C18" s="160">
        <v>9588.380000000001</v>
      </c>
      <c r="D18" s="309">
        <f t="shared" si="2"/>
        <v>2.1569735458596747E-2</v>
      </c>
      <c r="E18" s="259">
        <f t="shared" si="3"/>
        <v>2.7441222575355133E-2</v>
      </c>
      <c r="F18" s="64">
        <f t="shared" si="4"/>
        <v>0.26528161561138347</v>
      </c>
      <c r="H18" s="24">
        <v>1881.6870000000004</v>
      </c>
      <c r="I18" s="160">
        <v>2227.09</v>
      </c>
      <c r="J18" s="309">
        <f t="shared" si="5"/>
        <v>2.182263255389609E-2</v>
      </c>
      <c r="K18" s="259">
        <f t="shared" si="6"/>
        <v>2.5494993864735138E-2</v>
      </c>
      <c r="L18" s="64">
        <f t="shared" si="7"/>
        <v>0.18356028393670135</v>
      </c>
      <c r="N18" s="39">
        <f t="shared" si="0"/>
        <v>2.4830721847016255</v>
      </c>
      <c r="O18" s="173">
        <f t="shared" si="1"/>
        <v>2.3226968476426673</v>
      </c>
      <c r="P18" s="64">
        <f t="shared" si="8"/>
        <v>-6.458746469274694E-2</v>
      </c>
    </row>
    <row r="19" spans="1:16" ht="20.100000000000001" customHeight="1" x14ac:dyDescent="0.25">
      <c r="A19" s="13" t="s">
        <v>163</v>
      </c>
      <c r="B19" s="24">
        <v>12401.830000000002</v>
      </c>
      <c r="C19" s="160">
        <v>11290.010000000002</v>
      </c>
      <c r="D19" s="309">
        <f t="shared" si="2"/>
        <v>3.5299825061095969E-2</v>
      </c>
      <c r="E19" s="259">
        <f t="shared" si="3"/>
        <v>3.2311159683698937E-2</v>
      </c>
      <c r="F19" s="64">
        <f t="shared" si="4"/>
        <v>-8.9649672669275385E-2</v>
      </c>
      <c r="H19" s="24">
        <v>2365.1619999999998</v>
      </c>
      <c r="I19" s="160">
        <v>2066.337</v>
      </c>
      <c r="J19" s="309">
        <f t="shared" si="5"/>
        <v>2.742967414688945E-2</v>
      </c>
      <c r="K19" s="259">
        <f t="shared" si="6"/>
        <v>2.3654746389896775E-2</v>
      </c>
      <c r="L19" s="64">
        <f t="shared" si="7"/>
        <v>-0.12634441108050942</v>
      </c>
      <c r="N19" s="39">
        <f t="shared" si="0"/>
        <v>1.9071072575579566</v>
      </c>
      <c r="O19" s="173">
        <f t="shared" si="1"/>
        <v>1.8302348713597238</v>
      </c>
      <c r="P19" s="64">
        <f t="shared" si="8"/>
        <v>-4.0308370645428492E-2</v>
      </c>
    </row>
    <row r="20" spans="1:16" ht="20.100000000000001" customHeight="1" x14ac:dyDescent="0.25">
      <c r="A20" s="13" t="s">
        <v>171</v>
      </c>
      <c r="B20" s="24">
        <v>7204.08</v>
      </c>
      <c r="C20" s="160">
        <v>6218.67</v>
      </c>
      <c r="D20" s="309">
        <f t="shared" si="2"/>
        <v>2.0505261217589679E-2</v>
      </c>
      <c r="E20" s="259">
        <f t="shared" si="3"/>
        <v>1.7797365935922824E-2</v>
      </c>
      <c r="F20" s="64">
        <f t="shared" si="4"/>
        <v>-0.13678498850651297</v>
      </c>
      <c r="H20" s="24">
        <v>1599.3040000000001</v>
      </c>
      <c r="I20" s="160">
        <v>1732.4289999999996</v>
      </c>
      <c r="J20" s="309">
        <f t="shared" si="5"/>
        <v>1.8547730591738278E-2</v>
      </c>
      <c r="K20" s="259">
        <f t="shared" si="6"/>
        <v>1.9832277423044969E-2</v>
      </c>
      <c r="L20" s="64">
        <f t="shared" si="7"/>
        <v>8.3239334110337709E-2</v>
      </c>
      <c r="N20" s="39">
        <f t="shared" si="0"/>
        <v>2.2199975569399562</v>
      </c>
      <c r="O20" s="173">
        <f t="shared" si="1"/>
        <v>2.7858513154742086</v>
      </c>
      <c r="P20" s="64">
        <f t="shared" si="8"/>
        <v>0.25488936092084041</v>
      </c>
    </row>
    <row r="21" spans="1:16" ht="20.100000000000001" customHeight="1" x14ac:dyDescent="0.25">
      <c r="A21" s="13" t="s">
        <v>176</v>
      </c>
      <c r="B21" s="24">
        <v>5344.6099999999988</v>
      </c>
      <c r="C21" s="160">
        <v>6074.93</v>
      </c>
      <c r="D21" s="309">
        <f t="shared" si="2"/>
        <v>1.5212577338972076E-2</v>
      </c>
      <c r="E21" s="259">
        <f t="shared" si="3"/>
        <v>1.7385992864248408E-2</v>
      </c>
      <c r="F21" s="64">
        <f t="shared" si="4"/>
        <v>0.13664607894682712</v>
      </c>
      <c r="H21" s="24">
        <v>1468.2540000000001</v>
      </c>
      <c r="I21" s="160">
        <v>1672.452</v>
      </c>
      <c r="J21" s="309">
        <f t="shared" si="5"/>
        <v>1.7027894404217144E-2</v>
      </c>
      <c r="K21" s="259">
        <f t="shared" si="6"/>
        <v>1.9145680452547498E-2</v>
      </c>
      <c r="L21" s="64">
        <f t="shared" si="7"/>
        <v>0.13907539158755899</v>
      </c>
      <c r="N21" s="39">
        <f t="shared" si="0"/>
        <v>2.7471677072789231</v>
      </c>
      <c r="O21" s="173">
        <f t="shared" si="1"/>
        <v>2.7530391296689838</v>
      </c>
      <c r="P21" s="64">
        <f t="shared" si="8"/>
        <v>2.1372639080255952E-3</v>
      </c>
    </row>
    <row r="22" spans="1:16" ht="20.100000000000001" customHeight="1" x14ac:dyDescent="0.25">
      <c r="A22" s="13" t="s">
        <v>182</v>
      </c>
      <c r="B22" s="24">
        <v>8128.4499999999989</v>
      </c>
      <c r="C22" s="160">
        <v>4497.5700000000006</v>
      </c>
      <c r="D22" s="309">
        <f t="shared" si="2"/>
        <v>2.3136332542686478E-2</v>
      </c>
      <c r="E22" s="259">
        <f t="shared" si="3"/>
        <v>1.2871707151598079E-2</v>
      </c>
      <c r="F22" s="64">
        <f t="shared" si="4"/>
        <v>-0.44668786792069815</v>
      </c>
      <c r="H22" s="24">
        <v>2165.3420000000006</v>
      </c>
      <c r="I22" s="160">
        <v>1267.538</v>
      </c>
      <c r="J22" s="309">
        <f t="shared" si="5"/>
        <v>2.5112286378934683E-2</v>
      </c>
      <c r="K22" s="259">
        <f t="shared" si="6"/>
        <v>1.4510358150464798E-2</v>
      </c>
      <c r="L22" s="64">
        <f t="shared" si="7"/>
        <v>-0.41462457200756292</v>
      </c>
      <c r="N22" s="39">
        <f t="shared" si="0"/>
        <v>2.663905172572878</v>
      </c>
      <c r="O22" s="173">
        <f t="shared" si="1"/>
        <v>2.8182729785195115</v>
      </c>
      <c r="P22" s="64">
        <f t="shared" si="8"/>
        <v>5.7947935810921003E-2</v>
      </c>
    </row>
    <row r="23" spans="1:16" ht="20.100000000000001" customHeight="1" x14ac:dyDescent="0.25">
      <c r="A23" s="13" t="s">
        <v>201</v>
      </c>
      <c r="B23" s="24">
        <v>781.78000000000009</v>
      </c>
      <c r="C23" s="160">
        <v>5284.76</v>
      </c>
      <c r="D23" s="309">
        <f t="shared" si="2"/>
        <v>2.225211701520147E-3</v>
      </c>
      <c r="E23" s="259">
        <f t="shared" si="3"/>
        <v>1.512458573996168E-2</v>
      </c>
      <c r="F23" s="64">
        <f t="shared" si="4"/>
        <v>5.7599068791731689</v>
      </c>
      <c r="H23" s="24">
        <v>162.48300000000003</v>
      </c>
      <c r="I23" s="160">
        <v>1138.2210000000002</v>
      </c>
      <c r="J23" s="309">
        <f t="shared" si="5"/>
        <v>1.8843765223731143E-3</v>
      </c>
      <c r="K23" s="259">
        <f t="shared" si="6"/>
        <v>1.3029979664814938E-2</v>
      </c>
      <c r="L23" s="64">
        <f t="shared" si="7"/>
        <v>6.0051697716068757</v>
      </c>
      <c r="N23" s="39">
        <f t="shared" si="0"/>
        <v>2.0783724321420349</v>
      </c>
      <c r="O23" s="173">
        <f t="shared" si="1"/>
        <v>2.1537799256730676</v>
      </c>
      <c r="P23" s="64">
        <f t="shared" si="8"/>
        <v>3.6281992757821277E-2</v>
      </c>
    </row>
    <row r="24" spans="1:16" ht="20.100000000000001" customHeight="1" x14ac:dyDescent="0.25">
      <c r="A24" s="13" t="s">
        <v>198</v>
      </c>
      <c r="B24" s="24">
        <v>2716.3599999999997</v>
      </c>
      <c r="C24" s="160">
        <v>4414.4399999999996</v>
      </c>
      <c r="D24" s="309">
        <f t="shared" si="2"/>
        <v>7.7316841791057146E-3</v>
      </c>
      <c r="E24" s="259">
        <f t="shared" si="3"/>
        <v>1.2633795342440609E-2</v>
      </c>
      <c r="F24" s="64">
        <f t="shared" si="4"/>
        <v>0.62513068959931684</v>
      </c>
      <c r="H24" s="24">
        <v>705.97299999999996</v>
      </c>
      <c r="I24" s="160">
        <v>1019.588</v>
      </c>
      <c r="J24" s="309">
        <f t="shared" si="5"/>
        <v>8.1874346647299364E-3</v>
      </c>
      <c r="K24" s="259">
        <f t="shared" si="6"/>
        <v>1.1671908097363631E-2</v>
      </c>
      <c r="L24" s="64">
        <f t="shared" si="7"/>
        <v>0.44423087001910844</v>
      </c>
      <c r="N24" s="39">
        <f t="shared" si="0"/>
        <v>2.5989669999558234</v>
      </c>
      <c r="O24" s="173">
        <f t="shared" si="1"/>
        <v>2.3096655521425142</v>
      </c>
      <c r="P24" s="64">
        <f t="shared" si="8"/>
        <v>-0.11131401353623444</v>
      </c>
    </row>
    <row r="25" spans="1:16" ht="20.100000000000001" customHeight="1" x14ac:dyDescent="0.25">
      <c r="A25" s="13" t="s">
        <v>196</v>
      </c>
      <c r="B25" s="24">
        <v>2817.77</v>
      </c>
      <c r="C25" s="160">
        <v>2098.79</v>
      </c>
      <c r="D25" s="309">
        <f t="shared" si="2"/>
        <v>8.0203315206227137E-3</v>
      </c>
      <c r="E25" s="259">
        <f t="shared" si="3"/>
        <v>6.0065791644604814E-3</v>
      </c>
      <c r="F25" s="64">
        <f t="shared" ref="F25:F27" si="9">(C25-B25)/B25</f>
        <v>-0.25515922165400301</v>
      </c>
      <c r="H25" s="24">
        <v>1140.8600000000001</v>
      </c>
      <c r="I25" s="160">
        <v>953.42400000000021</v>
      </c>
      <c r="J25" s="309">
        <f t="shared" si="5"/>
        <v>1.3230982929380864E-2</v>
      </c>
      <c r="K25" s="259">
        <f t="shared" si="6"/>
        <v>1.0914484385674238E-2</v>
      </c>
      <c r="L25" s="64">
        <f t="shared" ref="L25:L29" si="10">(I25-H25)/H25</f>
        <v>-0.16429360307136712</v>
      </c>
      <c r="N25" s="39">
        <f t="shared" si="0"/>
        <v>4.0488045511166639</v>
      </c>
      <c r="O25" s="173">
        <f t="shared" si="1"/>
        <v>4.542731764492876</v>
      </c>
      <c r="P25" s="64">
        <f t="shared" ref="P25:P29" si="11">(O25-N25)/N25</f>
        <v>0.12199334572472421</v>
      </c>
    </row>
    <row r="26" spans="1:16" ht="20.100000000000001" customHeight="1" x14ac:dyDescent="0.25">
      <c r="A26" s="13" t="s">
        <v>174</v>
      </c>
      <c r="B26" s="24">
        <v>2882.91</v>
      </c>
      <c r="C26" s="160">
        <v>3213.86</v>
      </c>
      <c r="D26" s="309">
        <f t="shared" si="2"/>
        <v>8.2057421095825516E-3</v>
      </c>
      <c r="E26" s="259">
        <f t="shared" si="3"/>
        <v>9.1978256583521763E-3</v>
      </c>
      <c r="F26" s="64">
        <f t="shared" si="9"/>
        <v>0.11479720143882406</v>
      </c>
      <c r="H26" s="24">
        <v>815.53899999999999</v>
      </c>
      <c r="I26" s="160">
        <v>940.55799999999999</v>
      </c>
      <c r="J26" s="309">
        <f t="shared" si="5"/>
        <v>9.4581128159847306E-3</v>
      </c>
      <c r="K26" s="259">
        <f t="shared" si="6"/>
        <v>1.076719864910154E-2</v>
      </c>
      <c r="L26" s="64">
        <f t="shared" si="10"/>
        <v>0.15329616364146903</v>
      </c>
      <c r="N26" s="39">
        <f t="shared" si="0"/>
        <v>2.8288742971511427</v>
      </c>
      <c r="O26" s="173">
        <f t="shared" si="1"/>
        <v>2.9265680521242365</v>
      </c>
      <c r="P26" s="64">
        <f t="shared" si="11"/>
        <v>3.4534498429809241E-2</v>
      </c>
    </row>
    <row r="27" spans="1:16" ht="20.100000000000001" customHeight="1" x14ac:dyDescent="0.25">
      <c r="A27" s="13" t="s">
        <v>175</v>
      </c>
      <c r="B27" s="24">
        <v>2131.14</v>
      </c>
      <c r="C27" s="160">
        <v>3577.42</v>
      </c>
      <c r="D27" s="309">
        <f t="shared" si="2"/>
        <v>6.065949072088881E-3</v>
      </c>
      <c r="E27" s="259">
        <f t="shared" si="3"/>
        <v>1.0238307040973236E-2</v>
      </c>
      <c r="F27" s="64">
        <f t="shared" si="9"/>
        <v>0.67864147826984633</v>
      </c>
      <c r="H27" s="24">
        <v>615.79899999999998</v>
      </c>
      <c r="I27" s="160">
        <v>872.67300000000023</v>
      </c>
      <c r="J27" s="309">
        <f t="shared" si="5"/>
        <v>7.1416528381482445E-3</v>
      </c>
      <c r="K27" s="259">
        <f t="shared" si="6"/>
        <v>9.9900734954222834E-3</v>
      </c>
      <c r="L27" s="64">
        <f t="shared" si="10"/>
        <v>0.41713935878427905</v>
      </c>
      <c r="N27" s="39">
        <f t="shared" si="0"/>
        <v>2.8895286091012324</v>
      </c>
      <c r="O27" s="173">
        <f t="shared" si="1"/>
        <v>2.4393920758535486</v>
      </c>
      <c r="P27" s="64">
        <f t="shared" si="11"/>
        <v>-0.15578199566180992</v>
      </c>
    </row>
    <row r="28" spans="1:16" ht="20.100000000000001" customHeight="1" x14ac:dyDescent="0.25">
      <c r="A28" s="13" t="s">
        <v>197</v>
      </c>
      <c r="B28" s="24">
        <v>2473.85</v>
      </c>
      <c r="C28" s="160">
        <v>3549.2899999999995</v>
      </c>
      <c r="D28" s="309">
        <f t="shared" si="2"/>
        <v>7.0414182606431674E-3</v>
      </c>
      <c r="E28" s="259">
        <f t="shared" si="3"/>
        <v>1.0157801096168716E-2</v>
      </c>
      <c r="F28" s="64">
        <f t="shared" ref="F28:F29" si="12">(C28-B28)/B28</f>
        <v>0.43472320472138554</v>
      </c>
      <c r="H28" s="24">
        <v>487.50100000000003</v>
      </c>
      <c r="I28" s="160">
        <v>725.88</v>
      </c>
      <c r="J28" s="309">
        <f t="shared" si="5"/>
        <v>5.6537326306962295E-3</v>
      </c>
      <c r="K28" s="259">
        <f t="shared" si="6"/>
        <v>8.3096355093570263E-3</v>
      </c>
      <c r="L28" s="64">
        <f t="shared" si="10"/>
        <v>0.48898156106346435</v>
      </c>
      <c r="N28" s="39">
        <f t="shared" si="0"/>
        <v>1.970616650160681</v>
      </c>
      <c r="O28" s="173">
        <f t="shared" si="1"/>
        <v>2.0451414226507274</v>
      </c>
      <c r="P28" s="64">
        <f t="shared" si="11"/>
        <v>3.7817995947598319E-2</v>
      </c>
    </row>
    <row r="29" spans="1:16" ht="20.100000000000001" customHeight="1" x14ac:dyDescent="0.25">
      <c r="A29" s="13" t="s">
        <v>186</v>
      </c>
      <c r="B29" s="24">
        <v>1584.8499999999997</v>
      </c>
      <c r="C29" s="160">
        <v>2678.66</v>
      </c>
      <c r="D29" s="309">
        <f t="shared" si="2"/>
        <v>4.5110219820847352E-3</v>
      </c>
      <c r="E29" s="259">
        <f t="shared" si="3"/>
        <v>7.6661235019576572E-3</v>
      </c>
      <c r="F29" s="64">
        <f t="shared" si="12"/>
        <v>0.690166261791337</v>
      </c>
      <c r="H29" s="24">
        <v>400.13599999999997</v>
      </c>
      <c r="I29" s="160">
        <v>680.0809999999999</v>
      </c>
      <c r="J29" s="309">
        <f t="shared" si="5"/>
        <v>4.6405278346429366E-3</v>
      </c>
      <c r="K29" s="259">
        <f t="shared" si="6"/>
        <v>7.785343619935851E-3</v>
      </c>
      <c r="L29" s="64">
        <f t="shared" si="10"/>
        <v>0.69962462762660682</v>
      </c>
      <c r="N29" s="39">
        <f t="shared" si="0"/>
        <v>2.524756286083857</v>
      </c>
      <c r="O29" s="173">
        <f t="shared" si="1"/>
        <v>2.5388851141988904</v>
      </c>
      <c r="P29" s="64">
        <f t="shared" si="11"/>
        <v>5.5961156302133793E-3</v>
      </c>
    </row>
    <row r="30" spans="1:16" ht="20.100000000000001" customHeight="1" x14ac:dyDescent="0.25">
      <c r="A30" s="13" t="s">
        <v>180</v>
      </c>
      <c r="B30" s="24">
        <v>3467.73</v>
      </c>
      <c r="C30" s="160">
        <v>1809.9999999999998</v>
      </c>
      <c r="D30" s="309">
        <f t="shared" si="2"/>
        <v>9.8703386805910343E-3</v>
      </c>
      <c r="E30" s="259">
        <f t="shared" si="3"/>
        <v>5.1800838996152402E-3</v>
      </c>
      <c r="F30" s="64">
        <f t="shared" ref="F30" si="13">(C30-B30)/B30</f>
        <v>-0.4780447151306475</v>
      </c>
      <c r="H30" s="24">
        <v>964.56799999999998</v>
      </c>
      <c r="I30" s="160">
        <v>635.44600000000003</v>
      </c>
      <c r="J30" s="309">
        <f t="shared" si="5"/>
        <v>1.1186458235214698E-2</v>
      </c>
      <c r="K30" s="259">
        <f t="shared" si="6"/>
        <v>7.2743768196931805E-3</v>
      </c>
      <c r="L30" s="64">
        <f t="shared" ref="L30" si="14">(I30-H30)/H30</f>
        <v>-0.34121181710361526</v>
      </c>
      <c r="N30" s="39">
        <f t="shared" si="0"/>
        <v>2.7815545039550367</v>
      </c>
      <c r="O30" s="173">
        <f t="shared" si="1"/>
        <v>3.5107513812154698</v>
      </c>
      <c r="P30" s="64">
        <f t="shared" ref="P30" si="15">(O30-N30)/N30</f>
        <v>0.26215444501396706</v>
      </c>
    </row>
    <row r="31" spans="1:16" ht="20.100000000000001" customHeight="1" x14ac:dyDescent="0.25">
      <c r="A31" s="13" t="s">
        <v>199</v>
      </c>
      <c r="B31" s="24">
        <v>2299.37</v>
      </c>
      <c r="C31" s="160">
        <v>2177.2299999999996</v>
      </c>
      <c r="D31" s="309">
        <f t="shared" si="2"/>
        <v>6.5447888538007881E-3</v>
      </c>
      <c r="E31" s="259">
        <f t="shared" si="3"/>
        <v>6.2310685462758503E-3</v>
      </c>
      <c r="F31" s="64">
        <f t="shared" ref="F31:F32" si="16">(C31-B31)/B31</f>
        <v>-5.3118897785045617E-2</v>
      </c>
      <c r="H31" s="24">
        <v>485.25800000000004</v>
      </c>
      <c r="I31" s="160">
        <v>488.803</v>
      </c>
      <c r="J31" s="309">
        <f t="shared" si="5"/>
        <v>5.6277197152547198E-3</v>
      </c>
      <c r="K31" s="259">
        <f t="shared" si="6"/>
        <v>5.5956559842952596E-3</v>
      </c>
      <c r="L31" s="64">
        <f t="shared" ref="L31:L32" si="17">(I31-H31)/H31</f>
        <v>7.3053921831272408E-3</v>
      </c>
      <c r="N31" s="39">
        <f t="shared" si="0"/>
        <v>2.110395456146684</v>
      </c>
      <c r="O31" s="173">
        <f t="shared" si="1"/>
        <v>2.2450682748262705</v>
      </c>
      <c r="P31" s="64">
        <f t="shared" ref="P31:P32" si="18">(O31-N31)/N31</f>
        <v>6.3814020394775711E-2</v>
      </c>
    </row>
    <row r="32" spans="1:16" ht="20.100000000000001" customHeight="1" thickBot="1" x14ac:dyDescent="0.3">
      <c r="A32" s="13" t="s">
        <v>17</v>
      </c>
      <c r="B32" s="24">
        <f>B33-SUM(B7:B31)</f>
        <v>20717.650000000198</v>
      </c>
      <c r="C32" s="160">
        <f>C33-SUM(C7:C31)</f>
        <v>21981.600000000093</v>
      </c>
      <c r="D32" s="309">
        <f t="shared" si="2"/>
        <v>5.8969476333494475E-2</v>
      </c>
      <c r="E32" s="259">
        <f t="shared" si="3"/>
        <v>6.2909686324741906E-2</v>
      </c>
      <c r="F32" s="64">
        <f t="shared" si="16"/>
        <v>6.1008367261725302E-2</v>
      </c>
      <c r="H32" s="24">
        <f>H33-SUM(H7:H31)</f>
        <v>5279.3119999999617</v>
      </c>
      <c r="I32" s="160">
        <f>I33-SUM(I7:I31)</f>
        <v>5888.2740000000049</v>
      </c>
      <c r="J32" s="309">
        <f t="shared" si="5"/>
        <v>6.1226168812014654E-2</v>
      </c>
      <c r="K32" s="259">
        <f t="shared" si="6"/>
        <v>6.7407024190257042E-2</v>
      </c>
      <c r="L32" s="64">
        <f t="shared" si="17"/>
        <v>0.11534874241189905</v>
      </c>
      <c r="N32" s="39">
        <f t="shared" si="0"/>
        <v>2.5482195133134846</v>
      </c>
      <c r="O32" s="173">
        <f t="shared" si="1"/>
        <v>2.6787285729883079</v>
      </c>
      <c r="P32" s="64">
        <f t="shared" si="18"/>
        <v>5.12157838023619E-2</v>
      </c>
    </row>
    <row r="33" spans="1:16" ht="26.25" customHeight="1" thickBot="1" x14ac:dyDescent="0.3">
      <c r="A33" s="17" t="s">
        <v>18</v>
      </c>
      <c r="B33" s="22">
        <v>351328.37000000011</v>
      </c>
      <c r="C33" s="165">
        <v>349415.18999999994</v>
      </c>
      <c r="D33" s="305">
        <f>SUM(D7:D32)</f>
        <v>1.0000000000000002</v>
      </c>
      <c r="E33" s="306">
        <f>SUM(E7:E32)</f>
        <v>1.0000000000000002</v>
      </c>
      <c r="F33" s="69">
        <f t="shared" si="4"/>
        <v>-5.4455608011393071E-3</v>
      </c>
      <c r="G33" s="2"/>
      <c r="H33" s="22">
        <v>86226.397999999986</v>
      </c>
      <c r="I33" s="165">
        <v>87354.012000000017</v>
      </c>
      <c r="J33" s="305">
        <f>SUM(J7:J32)</f>
        <v>1</v>
      </c>
      <c r="K33" s="306">
        <f>SUM(K7:K32)</f>
        <v>0.99999999999999967</v>
      </c>
      <c r="L33" s="69">
        <f t="shared" si="7"/>
        <v>1.307736408054562E-2</v>
      </c>
      <c r="N33" s="34">
        <f t="shared" si="0"/>
        <v>2.4542964748334999</v>
      </c>
      <c r="O33" s="166">
        <f t="shared" si="1"/>
        <v>2.5000061388287111</v>
      </c>
      <c r="P33" s="69">
        <f t="shared" si="8"/>
        <v>1.8624344884133125E-2</v>
      </c>
    </row>
    <row r="35" spans="1:16" ht="15.75" thickBot="1" x14ac:dyDescent="0.3"/>
    <row r="36" spans="1:16" x14ac:dyDescent="0.25">
      <c r="A36" s="467" t="s">
        <v>2</v>
      </c>
      <c r="B36" s="454" t="s">
        <v>1</v>
      </c>
      <c r="C36" s="450"/>
      <c r="D36" s="454" t="s">
        <v>104</v>
      </c>
      <c r="E36" s="450"/>
      <c r="F36" s="148" t="s">
        <v>0</v>
      </c>
      <c r="H36" s="465" t="s">
        <v>19</v>
      </c>
      <c r="I36" s="466"/>
      <c r="J36" s="454" t="s">
        <v>104</v>
      </c>
      <c r="K36" s="455"/>
      <c r="L36" s="148" t="s">
        <v>0</v>
      </c>
      <c r="N36" s="462" t="s">
        <v>22</v>
      </c>
      <c r="O36" s="450"/>
      <c r="P36" s="148" t="s">
        <v>0</v>
      </c>
    </row>
    <row r="37" spans="1:16" x14ac:dyDescent="0.25">
      <c r="A37" s="468"/>
      <c r="B37" s="457" t="str">
        <f>B5</f>
        <v>jan-jun</v>
      </c>
      <c r="C37" s="459"/>
      <c r="D37" s="457" t="str">
        <f>B5</f>
        <v>jan-jun</v>
      </c>
      <c r="E37" s="459"/>
      <c r="F37" s="149" t="str">
        <f>F5</f>
        <v>2022/2021</v>
      </c>
      <c r="H37" s="460" t="str">
        <f>B5</f>
        <v>jan-jun</v>
      </c>
      <c r="I37" s="459"/>
      <c r="J37" s="457" t="str">
        <f>B5</f>
        <v>jan-jun</v>
      </c>
      <c r="K37" s="458"/>
      <c r="L37" s="149" t="str">
        <f>L5</f>
        <v>2022/2021</v>
      </c>
      <c r="N37" s="460" t="str">
        <f>B5</f>
        <v>jan-jun</v>
      </c>
      <c r="O37" s="458"/>
      <c r="P37" s="149" t="str">
        <f>P5</f>
        <v>2022/2021</v>
      </c>
    </row>
    <row r="38" spans="1:16" ht="19.5" customHeight="1" thickBot="1" x14ac:dyDescent="0.3">
      <c r="A38" s="469"/>
      <c r="B38" s="117">
        <f>B6</f>
        <v>2021</v>
      </c>
      <c r="C38" s="152">
        <f>C6</f>
        <v>2022</v>
      </c>
      <c r="D38" s="117">
        <f>B6</f>
        <v>2021</v>
      </c>
      <c r="E38" s="152">
        <f>C6</f>
        <v>2022</v>
      </c>
      <c r="F38" s="150" t="s">
        <v>1</v>
      </c>
      <c r="H38" s="30">
        <f>B6</f>
        <v>2021</v>
      </c>
      <c r="I38" s="152">
        <f>C6</f>
        <v>2022</v>
      </c>
      <c r="J38" s="117">
        <f>B6</f>
        <v>2021</v>
      </c>
      <c r="K38" s="152">
        <f>C6</f>
        <v>2022</v>
      </c>
      <c r="L38" s="321">
        <v>1000</v>
      </c>
      <c r="N38" s="30">
        <f>B6</f>
        <v>2021</v>
      </c>
      <c r="O38" s="152">
        <f>C6</f>
        <v>2022</v>
      </c>
      <c r="P38" s="150"/>
    </row>
    <row r="39" spans="1:16" ht="20.100000000000001" customHeight="1" x14ac:dyDescent="0.25">
      <c r="A39" s="44" t="s">
        <v>173</v>
      </c>
      <c r="B39" s="45">
        <v>27749.129999999994</v>
      </c>
      <c r="C39" s="167">
        <v>34606.79</v>
      </c>
      <c r="D39" s="309">
        <f t="shared" ref="D39:D61" si="19">B39/$B$62</f>
        <v>0.23198508293329623</v>
      </c>
      <c r="E39" s="308">
        <f t="shared" ref="E39:E61" si="20">C39/$C$62</f>
        <v>0.24365541239423399</v>
      </c>
      <c r="F39" s="64">
        <f>(C39-B39)/B39</f>
        <v>0.24713063076211789</v>
      </c>
      <c r="H39" s="45">
        <v>6500.1079999999993</v>
      </c>
      <c r="I39" s="167">
        <v>7752.1759999999977</v>
      </c>
      <c r="J39" s="309">
        <f t="shared" ref="J39:J61" si="21">H39/$H$62</f>
        <v>0.22809012329680473</v>
      </c>
      <c r="K39" s="308">
        <f t="shared" ref="K39:K61" si="22">I39/$I$62</f>
        <v>0.23714083897435001</v>
      </c>
      <c r="L39" s="64">
        <f>(I39-H39)/H39</f>
        <v>0.19262264565450274</v>
      </c>
      <c r="N39" s="39">
        <f t="shared" ref="N39:N62" si="23">(H39/B39)*10</f>
        <v>2.3424547003815981</v>
      </c>
      <c r="O39" s="172">
        <f t="shared" ref="O39:O62" si="24">(I39/C39)*10</f>
        <v>2.2400736965202488</v>
      </c>
      <c r="P39" s="73">
        <f t="shared" si="8"/>
        <v>-4.3706716652693815E-2</v>
      </c>
    </row>
    <row r="40" spans="1:16" ht="20.100000000000001" customHeight="1" x14ac:dyDescent="0.25">
      <c r="A40" s="44" t="s">
        <v>172</v>
      </c>
      <c r="B40" s="24">
        <v>29028.989999999998</v>
      </c>
      <c r="C40" s="160">
        <v>29765.31</v>
      </c>
      <c r="D40" s="309">
        <f t="shared" si="19"/>
        <v>0.24268482120411805</v>
      </c>
      <c r="E40" s="259">
        <f t="shared" si="20"/>
        <v>0.20956809005088936</v>
      </c>
      <c r="F40" s="64">
        <f t="shared" ref="F40:F62" si="25">(C40-B40)/B40</f>
        <v>2.5364988585548563E-2</v>
      </c>
      <c r="H40" s="24">
        <v>6829.076</v>
      </c>
      <c r="I40" s="160">
        <v>7104.2340000000004</v>
      </c>
      <c r="J40" s="309">
        <f t="shared" si="21"/>
        <v>0.23963367790862095</v>
      </c>
      <c r="K40" s="259">
        <f t="shared" si="22"/>
        <v>0.21732014482515657</v>
      </c>
      <c r="L40" s="64">
        <f t="shared" ref="L40:L62" si="26">(I40-H40)/H40</f>
        <v>4.0292127368329239E-2</v>
      </c>
      <c r="N40" s="39">
        <f t="shared" si="23"/>
        <v>2.3525021022088612</v>
      </c>
      <c r="O40" s="173">
        <f t="shared" si="24"/>
        <v>2.3867495416644409</v>
      </c>
      <c r="P40" s="64">
        <f t="shared" si="8"/>
        <v>1.4557878364241753E-2</v>
      </c>
    </row>
    <row r="41" spans="1:16" ht="20.100000000000001" customHeight="1" x14ac:dyDescent="0.25">
      <c r="A41" s="44" t="s">
        <v>178</v>
      </c>
      <c r="B41" s="24">
        <v>10318.159999999998</v>
      </c>
      <c r="C41" s="160">
        <v>17033.8</v>
      </c>
      <c r="D41" s="309">
        <f t="shared" si="19"/>
        <v>8.6260693698109459E-2</v>
      </c>
      <c r="E41" s="259">
        <f t="shared" si="20"/>
        <v>0.11992957346349958</v>
      </c>
      <c r="F41" s="64">
        <f t="shared" si="25"/>
        <v>0.65085635423370081</v>
      </c>
      <c r="H41" s="24">
        <v>1902.472</v>
      </c>
      <c r="I41" s="160">
        <v>3260.7449999999999</v>
      </c>
      <c r="J41" s="309">
        <f t="shared" si="21"/>
        <v>6.6758132795442585E-2</v>
      </c>
      <c r="K41" s="259">
        <f t="shared" si="22"/>
        <v>9.9746936212673332E-2</v>
      </c>
      <c r="L41" s="64">
        <f t="shared" si="26"/>
        <v>0.71395163765879333</v>
      </c>
      <c r="N41" s="39">
        <f t="shared" si="23"/>
        <v>1.8438093613590023</v>
      </c>
      <c r="O41" s="173">
        <f t="shared" si="24"/>
        <v>1.9142792565370028</v>
      </c>
      <c r="P41" s="64">
        <f t="shared" si="8"/>
        <v>3.8219729574460889E-2</v>
      </c>
    </row>
    <row r="42" spans="1:16" ht="20.100000000000001" customHeight="1" x14ac:dyDescent="0.25">
      <c r="A42" s="44" t="s">
        <v>167</v>
      </c>
      <c r="B42" s="24">
        <v>9117.64</v>
      </c>
      <c r="C42" s="160">
        <v>9665.1799999999985</v>
      </c>
      <c r="D42" s="309">
        <f t="shared" si="19"/>
        <v>7.6224244563917479E-2</v>
      </c>
      <c r="E42" s="259">
        <f t="shared" si="20"/>
        <v>6.8049461356124108E-2</v>
      </c>
      <c r="F42" s="64">
        <f t="shared" si="25"/>
        <v>6.0052820686054623E-2</v>
      </c>
      <c r="H42" s="24">
        <v>2643.5250000000005</v>
      </c>
      <c r="I42" s="160">
        <v>2463.6359999999995</v>
      </c>
      <c r="J42" s="309">
        <f t="shared" si="21"/>
        <v>9.2761834601545995E-2</v>
      </c>
      <c r="K42" s="259">
        <f t="shared" si="22"/>
        <v>7.536318937642951E-2</v>
      </c>
      <c r="L42" s="64">
        <f t="shared" si="26"/>
        <v>-6.8048911964139175E-2</v>
      </c>
      <c r="N42" s="39">
        <f t="shared" si="23"/>
        <v>2.899352244659803</v>
      </c>
      <c r="O42" s="173">
        <f t="shared" si="24"/>
        <v>2.5489809812129725</v>
      </c>
      <c r="P42" s="64">
        <f t="shared" si="8"/>
        <v>-0.12084466938853838</v>
      </c>
    </row>
    <row r="43" spans="1:16" ht="20.100000000000001" customHeight="1" x14ac:dyDescent="0.25">
      <c r="A43" s="44" t="s">
        <v>169</v>
      </c>
      <c r="B43" s="24">
        <v>6660.7400000000007</v>
      </c>
      <c r="C43" s="160">
        <v>9201.3700000000026</v>
      </c>
      <c r="D43" s="309">
        <f t="shared" si="19"/>
        <v>5.5684351952552169E-2</v>
      </c>
      <c r="E43" s="259">
        <f t="shared" si="20"/>
        <v>6.4783922517573381E-2</v>
      </c>
      <c r="F43" s="64">
        <f t="shared" si="25"/>
        <v>0.38143359446548009</v>
      </c>
      <c r="H43" s="24">
        <v>1847.2060000000001</v>
      </c>
      <c r="I43" s="160">
        <v>2367.8399999999992</v>
      </c>
      <c r="J43" s="309">
        <f t="shared" si="21"/>
        <v>6.4818837516945491E-2</v>
      </c>
      <c r="K43" s="259">
        <f t="shared" si="22"/>
        <v>7.243276780055366E-2</v>
      </c>
      <c r="L43" s="64">
        <f t="shared" si="26"/>
        <v>0.28184945263278655</v>
      </c>
      <c r="N43" s="39">
        <f t="shared" si="23"/>
        <v>2.773274440978029</v>
      </c>
      <c r="O43" s="173">
        <f t="shared" si="24"/>
        <v>2.57335592417216</v>
      </c>
      <c r="P43" s="64">
        <f t="shared" ref="P43:P50" si="27">(O43-N43)/N43</f>
        <v>-7.2087534450923405E-2</v>
      </c>
    </row>
    <row r="44" spans="1:16" ht="20.100000000000001" customHeight="1" x14ac:dyDescent="0.25">
      <c r="A44" s="44" t="s">
        <v>168</v>
      </c>
      <c r="B44" s="24">
        <v>7578.06</v>
      </c>
      <c r="C44" s="160">
        <v>9588.380000000001</v>
      </c>
      <c r="D44" s="309">
        <f t="shared" si="19"/>
        <v>6.3353225040694808E-2</v>
      </c>
      <c r="E44" s="259">
        <f t="shared" si="20"/>
        <v>6.7508736958632271E-2</v>
      </c>
      <c r="F44" s="64">
        <f t="shared" ref="F44:F55" si="28">(C44-B44)/B44</f>
        <v>0.26528161561138347</v>
      </c>
      <c r="H44" s="24">
        <v>1881.6870000000004</v>
      </c>
      <c r="I44" s="160">
        <v>2227.09</v>
      </c>
      <c r="J44" s="309">
        <f t="shared" si="21"/>
        <v>6.6028782881145165E-2</v>
      </c>
      <c r="K44" s="259">
        <f t="shared" si="22"/>
        <v>6.8127193070872658E-2</v>
      </c>
      <c r="L44" s="64">
        <f t="shared" ref="L44:L55" si="29">(I44-H44)/H44</f>
        <v>0.18356028393670135</v>
      </c>
      <c r="N44" s="39">
        <f t="shared" si="23"/>
        <v>2.4830721847016255</v>
      </c>
      <c r="O44" s="173">
        <f t="shared" si="24"/>
        <v>2.3226968476426673</v>
      </c>
      <c r="P44" s="64">
        <f t="shared" si="27"/>
        <v>-6.458746469274694E-2</v>
      </c>
    </row>
    <row r="45" spans="1:16" ht="20.100000000000001" customHeight="1" x14ac:dyDescent="0.25">
      <c r="A45" s="44" t="s">
        <v>163</v>
      </c>
      <c r="B45" s="24">
        <v>12401.830000000002</v>
      </c>
      <c r="C45" s="160">
        <v>11290.010000000002</v>
      </c>
      <c r="D45" s="309">
        <f t="shared" si="19"/>
        <v>0.10368035181912522</v>
      </c>
      <c r="E45" s="259">
        <f t="shared" si="20"/>
        <v>7.9489373111028966E-2</v>
      </c>
      <c r="F45" s="64">
        <f t="shared" si="28"/>
        <v>-8.9649672669275385E-2</v>
      </c>
      <c r="H45" s="24">
        <v>2365.1619999999998</v>
      </c>
      <c r="I45" s="160">
        <v>2066.337</v>
      </c>
      <c r="J45" s="309">
        <f t="shared" si="21"/>
        <v>8.2994019821965623E-2</v>
      </c>
      <c r="K45" s="259">
        <f t="shared" si="22"/>
        <v>6.3209721990798662E-2</v>
      </c>
      <c r="L45" s="64">
        <f t="shared" si="29"/>
        <v>-0.12634441108050942</v>
      </c>
      <c r="N45" s="39">
        <f t="shared" si="23"/>
        <v>1.9071072575579566</v>
      </c>
      <c r="O45" s="173">
        <f t="shared" si="24"/>
        <v>1.8302348713597238</v>
      </c>
      <c r="P45" s="64">
        <f t="shared" si="27"/>
        <v>-4.0308370645428492E-2</v>
      </c>
    </row>
    <row r="46" spans="1:16" ht="20.100000000000001" customHeight="1" x14ac:dyDescent="0.25">
      <c r="A46" s="44" t="s">
        <v>176</v>
      </c>
      <c r="B46" s="24">
        <v>5344.6099999999988</v>
      </c>
      <c r="C46" s="160">
        <v>6074.93</v>
      </c>
      <c r="D46" s="309">
        <f t="shared" si="19"/>
        <v>4.4681393402103933E-2</v>
      </c>
      <c r="E46" s="259">
        <f t="shared" si="20"/>
        <v>4.2771651875718721E-2</v>
      </c>
      <c r="F46" s="64">
        <f t="shared" si="28"/>
        <v>0.13664607894682712</v>
      </c>
      <c r="H46" s="24">
        <v>1468.2540000000001</v>
      </c>
      <c r="I46" s="160">
        <v>1672.452</v>
      </c>
      <c r="J46" s="309">
        <f t="shared" si="21"/>
        <v>5.1521334090299235E-2</v>
      </c>
      <c r="K46" s="259">
        <f t="shared" si="22"/>
        <v>5.1160689646923621E-2</v>
      </c>
      <c r="L46" s="64">
        <f t="shared" si="29"/>
        <v>0.13907539158755899</v>
      </c>
      <c r="N46" s="39">
        <f t="shared" si="23"/>
        <v>2.7471677072789231</v>
      </c>
      <c r="O46" s="173">
        <f t="shared" si="24"/>
        <v>2.7530391296689838</v>
      </c>
      <c r="P46" s="64">
        <f t="shared" si="27"/>
        <v>2.1372639080255952E-3</v>
      </c>
    </row>
    <row r="47" spans="1:16" ht="20.100000000000001" customHeight="1" x14ac:dyDescent="0.25">
      <c r="A47" s="44" t="s">
        <v>174</v>
      </c>
      <c r="B47" s="24">
        <v>2882.91</v>
      </c>
      <c r="C47" s="160">
        <v>3213.86</v>
      </c>
      <c r="D47" s="309">
        <f t="shared" si="19"/>
        <v>2.4101372383178471E-2</v>
      </c>
      <c r="E47" s="259">
        <f t="shared" si="20"/>
        <v>2.2627767084937172E-2</v>
      </c>
      <c r="F47" s="64">
        <f t="shared" si="28"/>
        <v>0.11479720143882406</v>
      </c>
      <c r="H47" s="24">
        <v>815.53899999999999</v>
      </c>
      <c r="I47" s="160">
        <v>940.55799999999999</v>
      </c>
      <c r="J47" s="309">
        <f t="shared" si="21"/>
        <v>2.8617430827818993E-2</v>
      </c>
      <c r="K47" s="259">
        <f t="shared" si="22"/>
        <v>2.877188459395617E-2</v>
      </c>
      <c r="L47" s="64">
        <f t="shared" si="29"/>
        <v>0.15329616364146903</v>
      </c>
      <c r="N47" s="39">
        <f t="shared" si="23"/>
        <v>2.8288742971511427</v>
      </c>
      <c r="O47" s="173">
        <f t="shared" si="24"/>
        <v>2.9265680521242365</v>
      </c>
      <c r="P47" s="64">
        <f t="shared" si="27"/>
        <v>3.4534498429809241E-2</v>
      </c>
    </row>
    <row r="48" spans="1:16" ht="20.100000000000001" customHeight="1" x14ac:dyDescent="0.25">
      <c r="A48" s="44" t="s">
        <v>175</v>
      </c>
      <c r="B48" s="24">
        <v>2131.14</v>
      </c>
      <c r="C48" s="160">
        <v>3577.42</v>
      </c>
      <c r="D48" s="309">
        <f t="shared" si="19"/>
        <v>1.7816511351615889E-2</v>
      </c>
      <c r="E48" s="259">
        <f t="shared" si="20"/>
        <v>2.5187477527022314E-2</v>
      </c>
      <c r="F48" s="64">
        <f t="shared" si="28"/>
        <v>0.67864147826984633</v>
      </c>
      <c r="H48" s="24">
        <v>615.79899999999998</v>
      </c>
      <c r="I48" s="160">
        <v>872.67300000000023</v>
      </c>
      <c r="J48" s="309">
        <f t="shared" si="21"/>
        <v>2.1608513248710493E-2</v>
      </c>
      <c r="K48" s="259">
        <f t="shared" si="22"/>
        <v>2.6695266899289059E-2</v>
      </c>
      <c r="L48" s="64">
        <f t="shared" si="29"/>
        <v>0.41713935878427905</v>
      </c>
      <c r="N48" s="39">
        <f t="shared" si="23"/>
        <v>2.8895286091012324</v>
      </c>
      <c r="O48" s="173">
        <f t="shared" si="24"/>
        <v>2.4393920758535486</v>
      </c>
      <c r="P48" s="64">
        <f t="shared" si="27"/>
        <v>-0.15578199566180992</v>
      </c>
    </row>
    <row r="49" spans="1:16" ht="20.100000000000001" customHeight="1" x14ac:dyDescent="0.25">
      <c r="A49" s="44" t="s">
        <v>186</v>
      </c>
      <c r="B49" s="24">
        <v>1584.8499999999997</v>
      </c>
      <c r="C49" s="160">
        <v>2678.66</v>
      </c>
      <c r="D49" s="309">
        <f t="shared" si="19"/>
        <v>1.3249480567024427E-2</v>
      </c>
      <c r="E49" s="259">
        <f t="shared" si="20"/>
        <v>1.8859593939915802E-2</v>
      </c>
      <c r="F49" s="64">
        <f t="shared" si="28"/>
        <v>0.690166261791337</v>
      </c>
      <c r="H49" s="24">
        <v>400.13599999999997</v>
      </c>
      <c r="I49" s="160">
        <v>680.0809999999999</v>
      </c>
      <c r="J49" s="309">
        <f t="shared" si="21"/>
        <v>1.4040854332803433E-2</v>
      </c>
      <c r="K49" s="259">
        <f t="shared" si="22"/>
        <v>2.0803833518552077E-2</v>
      </c>
      <c r="L49" s="64">
        <f t="shared" si="29"/>
        <v>0.69962462762660682</v>
      </c>
      <c r="N49" s="39">
        <f t="shared" ref="N49" si="30">(H49/B49)*10</f>
        <v>2.524756286083857</v>
      </c>
      <c r="O49" s="173">
        <f t="shared" ref="O49" si="31">(I49/C49)*10</f>
        <v>2.5388851141988904</v>
      </c>
      <c r="P49" s="64">
        <f t="shared" ref="P49" si="32">(O49-N49)/N49</f>
        <v>5.5961156302133793E-3</v>
      </c>
    </row>
    <row r="50" spans="1:16" ht="20.100000000000001" customHeight="1" x14ac:dyDescent="0.25">
      <c r="A50" s="44" t="s">
        <v>185</v>
      </c>
      <c r="B50" s="24">
        <v>1595.5399999999997</v>
      </c>
      <c r="C50" s="160">
        <v>1685.07</v>
      </c>
      <c r="D50" s="309">
        <f t="shared" si="19"/>
        <v>1.3338849874694863E-2</v>
      </c>
      <c r="E50" s="259">
        <f t="shared" si="20"/>
        <v>1.1864042454187512E-2</v>
      </c>
      <c r="F50" s="64">
        <f t="shared" si="28"/>
        <v>5.6112664051042413E-2</v>
      </c>
      <c r="H50" s="24">
        <v>435.97800000000001</v>
      </c>
      <c r="I50" s="160">
        <v>470.21899999999999</v>
      </c>
      <c r="J50" s="309">
        <f t="shared" si="21"/>
        <v>1.5298557466228923E-2</v>
      </c>
      <c r="K50" s="259">
        <f t="shared" si="22"/>
        <v>1.4384106883238967E-2</v>
      </c>
      <c r="L50" s="64">
        <f t="shared" si="29"/>
        <v>7.8538366614829158E-2</v>
      </c>
      <c r="N50" s="39">
        <f t="shared" si="23"/>
        <v>2.7324792860097524</v>
      </c>
      <c r="O50" s="173">
        <f t="shared" si="24"/>
        <v>2.7905012848130939</v>
      </c>
      <c r="P50" s="64">
        <f t="shared" si="27"/>
        <v>2.1234195296708419E-2</v>
      </c>
    </row>
    <row r="51" spans="1:16" ht="20.100000000000001" customHeight="1" x14ac:dyDescent="0.25">
      <c r="A51" s="44" t="s">
        <v>191</v>
      </c>
      <c r="B51" s="24">
        <v>232.39000000000001</v>
      </c>
      <c r="C51" s="160">
        <v>1142.9100000000001</v>
      </c>
      <c r="D51" s="309">
        <f t="shared" si="19"/>
        <v>1.9428001318552591E-3</v>
      </c>
      <c r="E51" s="259">
        <f t="shared" si="20"/>
        <v>8.0468661606434462E-3</v>
      </c>
      <c r="F51" s="64">
        <f t="shared" si="28"/>
        <v>3.9180687637161671</v>
      </c>
      <c r="H51" s="24">
        <v>57.22</v>
      </c>
      <c r="I51" s="160">
        <v>244.59899999999996</v>
      </c>
      <c r="J51" s="309">
        <f t="shared" si="21"/>
        <v>2.0078615393841408E-3</v>
      </c>
      <c r="K51" s="259">
        <f t="shared" si="22"/>
        <v>7.48233941957549E-3</v>
      </c>
      <c r="L51" s="64">
        <f t="shared" si="29"/>
        <v>3.274711639286962</v>
      </c>
      <c r="N51" s="39">
        <f t="shared" ref="N51" si="33">(H51/B51)*10</f>
        <v>2.4622401996643575</v>
      </c>
      <c r="O51" s="173">
        <f t="shared" ref="O51" si="34">(I51/C51)*10</f>
        <v>2.1401422684200853</v>
      </c>
      <c r="P51" s="64">
        <f t="shared" ref="P51" si="35">(O51-N51)/N51</f>
        <v>-0.13081499168447469</v>
      </c>
    </row>
    <row r="52" spans="1:16" ht="20.100000000000001" customHeight="1" x14ac:dyDescent="0.25">
      <c r="A52" s="44" t="s">
        <v>188</v>
      </c>
      <c r="B52" s="24">
        <v>797.7700000000001</v>
      </c>
      <c r="C52" s="160">
        <v>973.12999999999988</v>
      </c>
      <c r="D52" s="309">
        <f t="shared" si="19"/>
        <v>6.6694249373474342E-3</v>
      </c>
      <c r="E52" s="259">
        <f t="shared" si="20"/>
        <v>6.8514991267089754E-3</v>
      </c>
      <c r="F52" s="64">
        <f t="shared" si="28"/>
        <v>0.21981272797924184</v>
      </c>
      <c r="H52" s="24">
        <v>159.40099999999998</v>
      </c>
      <c r="I52" s="160">
        <v>171.22000000000003</v>
      </c>
      <c r="J52" s="309">
        <f t="shared" si="21"/>
        <v>5.5934137930683568E-3</v>
      </c>
      <c r="K52" s="259">
        <f t="shared" si="22"/>
        <v>5.2376590068631346E-3</v>
      </c>
      <c r="L52" s="64">
        <f t="shared" si="29"/>
        <v>7.414633534294042E-2</v>
      </c>
      <c r="N52" s="39">
        <f t="shared" ref="N52:N53" si="36">(H52/B52)*10</f>
        <v>1.9980821540042863</v>
      </c>
      <c r="O52" s="173">
        <f t="shared" ref="O52:O53" si="37">(I52/C52)*10</f>
        <v>1.7594771510486784</v>
      </c>
      <c r="P52" s="64">
        <f t="shared" ref="P52:P53" si="38">(O52-N52)/N52</f>
        <v>-0.11941701319809499</v>
      </c>
    </row>
    <row r="53" spans="1:16" ht="20.100000000000001" customHeight="1" x14ac:dyDescent="0.25">
      <c r="A53" s="44" t="s">
        <v>192</v>
      </c>
      <c r="B53" s="24">
        <v>741.92000000000007</v>
      </c>
      <c r="C53" s="160">
        <v>674.99999999999989</v>
      </c>
      <c r="D53" s="309">
        <f t="shared" si="19"/>
        <v>6.2025141952151723E-3</v>
      </c>
      <c r="E53" s="259">
        <f t="shared" si="20"/>
        <v>4.7524605248307605E-3</v>
      </c>
      <c r="F53" s="64">
        <f t="shared" si="28"/>
        <v>-9.0198404140608396E-2</v>
      </c>
      <c r="H53" s="24">
        <v>154.82800000000003</v>
      </c>
      <c r="I53" s="160">
        <v>157.82099999999997</v>
      </c>
      <c r="J53" s="309">
        <f t="shared" si="21"/>
        <v>5.4329462848613733E-3</v>
      </c>
      <c r="K53" s="259">
        <f t="shared" si="22"/>
        <v>4.8277805286890928E-3</v>
      </c>
      <c r="L53" s="64">
        <f t="shared" si="29"/>
        <v>1.9331128736403864E-2</v>
      </c>
      <c r="N53" s="39">
        <f t="shared" si="36"/>
        <v>2.08685572568471</v>
      </c>
      <c r="O53" s="173">
        <f t="shared" si="37"/>
        <v>2.3380888888888887</v>
      </c>
      <c r="P53" s="64">
        <f t="shared" si="38"/>
        <v>0.12038837189942661</v>
      </c>
    </row>
    <row r="54" spans="1:16" ht="20.100000000000001" customHeight="1" x14ac:dyDescent="0.25">
      <c r="A54" s="44" t="s">
        <v>190</v>
      </c>
      <c r="B54" s="24">
        <v>802.57000000000016</v>
      </c>
      <c r="C54" s="160">
        <v>469.32000000000005</v>
      </c>
      <c r="D54" s="309">
        <f t="shared" si="19"/>
        <v>6.709553344907593E-3</v>
      </c>
      <c r="E54" s="259">
        <f t="shared" si="20"/>
        <v>3.3043329977978861E-3</v>
      </c>
      <c r="F54" s="64">
        <f t="shared" si="28"/>
        <v>-0.41522857819255649</v>
      </c>
      <c r="H54" s="24">
        <v>212.845</v>
      </c>
      <c r="I54" s="160">
        <v>109.44099999999997</v>
      </c>
      <c r="J54" s="309">
        <f t="shared" si="21"/>
        <v>7.4687747177598291E-3</v>
      </c>
      <c r="K54" s="259">
        <f t="shared" si="22"/>
        <v>3.3478252503802599E-3</v>
      </c>
      <c r="L54" s="64">
        <f t="shared" si="29"/>
        <v>-0.48581831849467932</v>
      </c>
      <c r="N54" s="39">
        <f t="shared" ref="N54" si="39">(H54/B54)*10</f>
        <v>2.652042812464956</v>
      </c>
      <c r="O54" s="173">
        <f t="shared" ref="O54" si="40">(I54/C54)*10</f>
        <v>2.331905735958407</v>
      </c>
      <c r="P54" s="64">
        <f t="shared" ref="P54" si="41">(O54-N54)/N54</f>
        <v>-0.12071338931704341</v>
      </c>
    </row>
    <row r="55" spans="1:16" ht="20.100000000000001" customHeight="1" x14ac:dyDescent="0.25">
      <c r="A55" s="44" t="s">
        <v>187</v>
      </c>
      <c r="B55" s="24">
        <v>226.14000000000001</v>
      </c>
      <c r="C55" s="160">
        <v>99.830000000000013</v>
      </c>
      <c r="D55" s="309">
        <f t="shared" si="19"/>
        <v>1.8905496011779694E-3</v>
      </c>
      <c r="E55" s="259">
        <f t="shared" si="20"/>
        <v>7.0287130991682212E-4</v>
      </c>
      <c r="F55" s="64">
        <f t="shared" si="28"/>
        <v>-0.558547802246396</v>
      </c>
      <c r="H55" s="24">
        <v>77.676000000000002</v>
      </c>
      <c r="I55" s="160">
        <v>33.587999999999994</v>
      </c>
      <c r="J55" s="309">
        <f t="shared" si="21"/>
        <v>2.7256667761831966E-3</v>
      </c>
      <c r="K55" s="259">
        <f t="shared" si="22"/>
        <v>1.0274646111582695E-3</v>
      </c>
      <c r="L55" s="64">
        <f t="shared" si="29"/>
        <v>-0.56758844430712196</v>
      </c>
      <c r="N55" s="39">
        <f t="shared" ref="N55" si="42">(H55/B55)*10</f>
        <v>3.4348633589811621</v>
      </c>
      <c r="O55" s="173">
        <f t="shared" ref="O55" si="43">(I55/C55)*10</f>
        <v>3.364519683461884</v>
      </c>
      <c r="P55" s="64">
        <f t="shared" ref="P55" si="44">(O55-N55)/N55</f>
        <v>-2.0479322804894114E-2</v>
      </c>
    </row>
    <row r="56" spans="1:16" ht="20.100000000000001" customHeight="1" x14ac:dyDescent="0.25">
      <c r="A56" s="44" t="s">
        <v>189</v>
      </c>
      <c r="B56" s="24">
        <v>122.32000000000002</v>
      </c>
      <c r="C56" s="160">
        <v>88.050000000000011</v>
      </c>
      <c r="D56" s="309">
        <f t="shared" si="19"/>
        <v>1.0226055859913737E-3</v>
      </c>
      <c r="E56" s="259">
        <f t="shared" si="20"/>
        <v>6.1993207290570156E-4</v>
      </c>
      <c r="F56" s="64">
        <f t="shared" ref="F56:F59" si="45">(C56-B56)/B56</f>
        <v>-0.28016677567037285</v>
      </c>
      <c r="H56" s="24">
        <v>31.738</v>
      </c>
      <c r="I56" s="160">
        <v>23.573999999999998</v>
      </c>
      <c r="J56" s="309">
        <f t="shared" si="21"/>
        <v>1.113692931439599E-3</v>
      </c>
      <c r="K56" s="259">
        <f t="shared" si="22"/>
        <v>7.2113405809947143E-4</v>
      </c>
      <c r="L56" s="64">
        <f t="shared" ref="L56:L59" si="46">(I56-H56)/H56</f>
        <v>-0.2572310794631042</v>
      </c>
      <c r="N56" s="39">
        <f t="shared" si="23"/>
        <v>2.5946697187704375</v>
      </c>
      <c r="O56" s="173">
        <f t="shared" si="24"/>
        <v>2.6773424190800679</v>
      </c>
      <c r="P56" s="64">
        <f t="shared" ref="P56" si="47">(O56-N56)/N56</f>
        <v>3.1862514026951887E-2</v>
      </c>
    </row>
    <row r="57" spans="1:16" ht="20.100000000000001" customHeight="1" x14ac:dyDescent="0.25">
      <c r="A57" s="44" t="s">
        <v>195</v>
      </c>
      <c r="B57" s="24">
        <v>75.320000000000022</v>
      </c>
      <c r="C57" s="160">
        <v>79.849999999999994</v>
      </c>
      <c r="D57" s="309">
        <f t="shared" si="19"/>
        <v>6.2968159529815462E-4</v>
      </c>
      <c r="E57" s="259">
        <f t="shared" si="20"/>
        <v>5.6219847838183152E-4</v>
      </c>
      <c r="F57" s="64">
        <f t="shared" si="45"/>
        <v>6.014338821030233E-2</v>
      </c>
      <c r="H57" s="24">
        <v>19.733000000000001</v>
      </c>
      <c r="I57" s="160">
        <v>19.338000000000001</v>
      </c>
      <c r="J57" s="309">
        <f t="shared" si="21"/>
        <v>6.9243501846674672E-4</v>
      </c>
      <c r="K57" s="259">
        <f t="shared" si="22"/>
        <v>5.915538481177391E-4</v>
      </c>
      <c r="L57" s="64">
        <f t="shared" si="46"/>
        <v>-2.0017230020777356E-2</v>
      </c>
      <c r="N57" s="39">
        <f t="shared" ref="N57:N59" si="48">(H57/B57)*10</f>
        <v>2.6198884758364303</v>
      </c>
      <c r="O57" s="173">
        <f t="shared" ref="O57:O59" si="49">(I57/C57)*10</f>
        <v>2.4217908578584848</v>
      </c>
      <c r="P57" s="64">
        <f t="shared" ref="P57:P59" si="50">(O57-N57)/N57</f>
        <v>-7.5612996432873142E-2</v>
      </c>
    </row>
    <row r="58" spans="1:16" ht="20.100000000000001" customHeight="1" x14ac:dyDescent="0.25">
      <c r="A58" s="44" t="s">
        <v>194</v>
      </c>
      <c r="B58" s="24">
        <v>11.43</v>
      </c>
      <c r="C58" s="160">
        <v>23.669999999999998</v>
      </c>
      <c r="D58" s="309">
        <f t="shared" si="19"/>
        <v>9.5555770502627523E-5</v>
      </c>
      <c r="E58" s="259">
        <f t="shared" si="20"/>
        <v>1.6665294907073201E-4</v>
      </c>
      <c r="F58" s="64">
        <f t="shared" si="45"/>
        <v>1.0708661417322833</v>
      </c>
      <c r="H58" s="24">
        <v>6.1389999999999993</v>
      </c>
      <c r="I58" s="160">
        <v>15.760999999999999</v>
      </c>
      <c r="J58" s="309">
        <f t="shared" si="21"/>
        <v>2.1541876949107371E-4</v>
      </c>
      <c r="K58" s="259">
        <f t="shared" si="22"/>
        <v>4.821325990373195E-4</v>
      </c>
      <c r="L58" s="64">
        <f t="shared" si="46"/>
        <v>1.5673562469457567</v>
      </c>
      <c r="N58" s="39">
        <f t="shared" ref="N58" si="51">(H58/B58)*10</f>
        <v>5.3709536307961505</v>
      </c>
      <c r="O58" s="173">
        <f t="shared" ref="O58" si="52">(I58/C58)*10</f>
        <v>6.658639628221378</v>
      </c>
      <c r="P58" s="64">
        <f t="shared" ref="P58" si="53">(O58-N58)/N58</f>
        <v>0.23974997476087881</v>
      </c>
    </row>
    <row r="59" spans="1:16" ht="20.100000000000001" customHeight="1" x14ac:dyDescent="0.25">
      <c r="A59" s="44" t="s">
        <v>220</v>
      </c>
      <c r="B59" s="24">
        <v>11.599999999999998</v>
      </c>
      <c r="C59" s="160">
        <v>29.77</v>
      </c>
      <c r="D59" s="309">
        <f t="shared" si="19"/>
        <v>9.6976984937049794E-5</v>
      </c>
      <c r="E59" s="259">
        <f t="shared" si="20"/>
        <v>2.0960111085068409E-4</v>
      </c>
      <c r="F59" s="64">
        <f t="shared" si="45"/>
        <v>1.566379310344828</v>
      </c>
      <c r="H59" s="24">
        <v>3.7080000000000002</v>
      </c>
      <c r="I59" s="160">
        <v>9.9039999999999999</v>
      </c>
      <c r="J59" s="309">
        <f t="shared" si="21"/>
        <v>1.3011448074163568E-4</v>
      </c>
      <c r="K59" s="259">
        <f t="shared" si="22"/>
        <v>3.0296562787041509E-4</v>
      </c>
      <c r="L59" s="64">
        <f t="shared" si="46"/>
        <v>1.6709816612729234</v>
      </c>
      <c r="N59" s="39">
        <f t="shared" si="48"/>
        <v>3.1965517241379313</v>
      </c>
      <c r="O59" s="173">
        <f t="shared" si="49"/>
        <v>3.326839099764864</v>
      </c>
      <c r="P59" s="64">
        <f t="shared" si="50"/>
        <v>4.0758725924283153E-2</v>
      </c>
    </row>
    <row r="60" spans="1:16" ht="20.100000000000001" customHeight="1" x14ac:dyDescent="0.25">
      <c r="A60" s="44" t="s">
        <v>179</v>
      </c>
      <c r="B60" s="24">
        <v>88.160000000000011</v>
      </c>
      <c r="C60" s="160">
        <v>8.5300000000000011</v>
      </c>
      <c r="D60" s="309">
        <f t="shared" si="19"/>
        <v>7.3702508552157863E-4</v>
      </c>
      <c r="E60" s="259">
        <f t="shared" si="20"/>
        <v>6.0057019669342812E-5</v>
      </c>
      <c r="F60" s="64">
        <f t="shared" ref="F60:F61" si="54">(C60-B60)/B60</f>
        <v>-0.90324410163339386</v>
      </c>
      <c r="H60" s="24">
        <v>28.607999999999993</v>
      </c>
      <c r="I60" s="160">
        <v>6.6170000000000009</v>
      </c>
      <c r="J60" s="309">
        <f t="shared" si="21"/>
        <v>1.0038605892817457E-3</v>
      </c>
      <c r="K60" s="259">
        <f t="shared" si="22"/>
        <v>2.0241554519573275E-4</v>
      </c>
      <c r="L60" s="64">
        <f t="shared" ref="L60:L61" si="55">(I60-H60)/H60</f>
        <v>-0.76870106263982096</v>
      </c>
      <c r="N60" s="39">
        <f t="shared" ref="N60:N61" si="56">(H60/B60)*10</f>
        <v>3.2450090744101621</v>
      </c>
      <c r="O60" s="173"/>
      <c r="P60" s="64">
        <f t="shared" ref="P60:P61" si="57">(O60-N60)/N60</f>
        <v>-1</v>
      </c>
    </row>
    <row r="61" spans="1:16" ht="20.100000000000001" customHeight="1" thickBot="1" x14ac:dyDescent="0.3">
      <c r="A61" s="13" t="s">
        <v>17</v>
      </c>
      <c r="B61" s="24">
        <f>B62-SUM(B39:B60)</f>
        <v>112.78999999997905</v>
      </c>
      <c r="C61" s="160">
        <f>C62-SUM(C39:C60)</f>
        <v>60.849999999976717</v>
      </c>
      <c r="D61" s="309">
        <f t="shared" si="19"/>
        <v>9.4293397681446684E-4</v>
      </c>
      <c r="E61" s="259">
        <f t="shared" si="20"/>
        <v>4.2842551546050546E-4</v>
      </c>
      <c r="F61" s="64">
        <f t="shared" si="54"/>
        <v>-0.46050181753712188</v>
      </c>
      <c r="H61" s="24">
        <f>H62-SUM(H39:H60)</f>
        <v>41.142999999996391</v>
      </c>
      <c r="I61" s="160">
        <f>I62-SUM(I39:I60)</f>
        <v>20.27299999999741</v>
      </c>
      <c r="J61" s="309">
        <f t="shared" si="21"/>
        <v>1.4437163109904659E-3</v>
      </c>
      <c r="K61" s="259">
        <f t="shared" si="22"/>
        <v>6.2015571221891573E-4</v>
      </c>
      <c r="L61" s="64">
        <f t="shared" si="55"/>
        <v>-0.50725518314174489</v>
      </c>
      <c r="N61" s="39">
        <f t="shared" si="56"/>
        <v>3.6477524603248543</v>
      </c>
      <c r="O61" s="173">
        <f t="shared" ref="O61" si="58">(I61/C61)*10</f>
        <v>3.3316351684478502</v>
      </c>
      <c r="P61" s="64">
        <f t="shared" si="57"/>
        <v>-8.6660839877509652E-2</v>
      </c>
    </row>
    <row r="62" spans="1:16" ht="26.25" customHeight="1" thickBot="1" x14ac:dyDescent="0.3">
      <c r="A62" s="17" t="s">
        <v>18</v>
      </c>
      <c r="B62" s="46">
        <v>119616.01000000001</v>
      </c>
      <c r="C62" s="171">
        <v>142031.69</v>
      </c>
      <c r="D62" s="315">
        <f>SUM(D39:D61)</f>
        <v>0.99999999999999978</v>
      </c>
      <c r="E62" s="316">
        <f>SUM(E39:E61)</f>
        <v>0.99999999999999989</v>
      </c>
      <c r="F62" s="69">
        <f t="shared" si="25"/>
        <v>0.18739698807876964</v>
      </c>
      <c r="G62" s="2"/>
      <c r="H62" s="46">
        <v>28497.981000000003</v>
      </c>
      <c r="I62" s="171">
        <v>32690.176999999989</v>
      </c>
      <c r="J62" s="315">
        <f>SUM(J39:J61)</f>
        <v>0.99999999999999978</v>
      </c>
      <c r="K62" s="316">
        <f>SUM(K39:K61)</f>
        <v>1.0000000000000002</v>
      </c>
      <c r="L62" s="69">
        <f t="shared" si="26"/>
        <v>0.14710501772037762</v>
      </c>
      <c r="M62" s="2"/>
      <c r="N62" s="34">
        <f t="shared" si="23"/>
        <v>2.382455408770114</v>
      </c>
      <c r="O62" s="166">
        <f t="shared" si="24"/>
        <v>2.3016114924774875</v>
      </c>
      <c r="P62" s="69">
        <f t="shared" si="8"/>
        <v>-3.3933023885790246E-2</v>
      </c>
    </row>
    <row r="64" spans="1:16" ht="15.75" thickBot="1" x14ac:dyDescent="0.3"/>
    <row r="65" spans="1:16" x14ac:dyDescent="0.25">
      <c r="A65" s="467" t="s">
        <v>15</v>
      </c>
      <c r="B65" s="454" t="s">
        <v>1</v>
      </c>
      <c r="C65" s="450"/>
      <c r="D65" s="454" t="s">
        <v>104</v>
      </c>
      <c r="E65" s="450"/>
      <c r="F65" s="148" t="s">
        <v>0</v>
      </c>
      <c r="H65" s="465" t="s">
        <v>19</v>
      </c>
      <c r="I65" s="466"/>
      <c r="J65" s="454" t="s">
        <v>104</v>
      </c>
      <c r="K65" s="455"/>
      <c r="L65" s="148" t="s">
        <v>0</v>
      </c>
      <c r="N65" s="462" t="s">
        <v>22</v>
      </c>
      <c r="O65" s="450"/>
      <c r="P65" s="148" t="s">
        <v>0</v>
      </c>
    </row>
    <row r="66" spans="1:16" x14ac:dyDescent="0.25">
      <c r="A66" s="468"/>
      <c r="B66" s="457" t="str">
        <f>B5</f>
        <v>jan-jun</v>
      </c>
      <c r="C66" s="459"/>
      <c r="D66" s="457" t="str">
        <f>B5</f>
        <v>jan-jun</v>
      </c>
      <c r="E66" s="459"/>
      <c r="F66" s="149" t="str">
        <f>F37</f>
        <v>2022/2021</v>
      </c>
      <c r="H66" s="460" t="str">
        <f>B5</f>
        <v>jan-jun</v>
      </c>
      <c r="I66" s="459"/>
      <c r="J66" s="457" t="str">
        <f>B5</f>
        <v>jan-jun</v>
      </c>
      <c r="K66" s="458"/>
      <c r="L66" s="149" t="str">
        <f>L37</f>
        <v>2022/2021</v>
      </c>
      <c r="N66" s="460" t="str">
        <f>B5</f>
        <v>jan-jun</v>
      </c>
      <c r="O66" s="458"/>
      <c r="P66" s="149" t="str">
        <f>P37</f>
        <v>2022/2021</v>
      </c>
    </row>
    <row r="67" spans="1:16" ht="19.5" customHeight="1" thickBot="1" x14ac:dyDescent="0.3">
      <c r="A67" s="469"/>
      <c r="B67" s="117">
        <f>B6</f>
        <v>2021</v>
      </c>
      <c r="C67" s="152">
        <f>C6</f>
        <v>2022</v>
      </c>
      <c r="D67" s="117">
        <f>B6</f>
        <v>2021</v>
      </c>
      <c r="E67" s="152">
        <f>C6</f>
        <v>2022</v>
      </c>
      <c r="F67" s="150" t="s">
        <v>1</v>
      </c>
      <c r="H67" s="30">
        <f>B6</f>
        <v>2021</v>
      </c>
      <c r="I67" s="152">
        <f>C6</f>
        <v>2022</v>
      </c>
      <c r="J67" s="117">
        <f>B6</f>
        <v>2021</v>
      </c>
      <c r="K67" s="152">
        <f>C6</f>
        <v>2022</v>
      </c>
      <c r="L67" s="321">
        <v>1000</v>
      </c>
      <c r="N67" s="30">
        <f>B6</f>
        <v>2021</v>
      </c>
      <c r="O67" s="152">
        <f>C6</f>
        <v>2022</v>
      </c>
      <c r="P67" s="150"/>
    </row>
    <row r="68" spans="1:16" ht="20.100000000000001" customHeight="1" x14ac:dyDescent="0.25">
      <c r="A68" s="44" t="s">
        <v>164</v>
      </c>
      <c r="B68" s="45">
        <v>49875.460000000006</v>
      </c>
      <c r="C68" s="167">
        <v>41927.289999999994</v>
      </c>
      <c r="D68" s="309">
        <f>B68/$B$96</f>
        <v>0.21524730057559313</v>
      </c>
      <c r="E68" s="308">
        <f>C68/$C$96</f>
        <v>0.20217273794684729</v>
      </c>
      <c r="F68" s="73">
        <f t="shared" ref="F68:F76" si="59">(C68-B68)/B68</f>
        <v>-0.15936033472172512</v>
      </c>
      <c r="H68" s="24">
        <v>12233.185000000001</v>
      </c>
      <c r="I68" s="167">
        <v>10916.534</v>
      </c>
      <c r="J68" s="323">
        <f>H68/$H$96</f>
        <v>0.21190924046990578</v>
      </c>
      <c r="K68" s="308">
        <f>I68/$I$96</f>
        <v>0.19970303949585674</v>
      </c>
      <c r="L68" s="73">
        <f t="shared" ref="L68:L76" si="60">(I68-H68)/H68</f>
        <v>-0.10762945218273096</v>
      </c>
      <c r="N68" s="48">
        <f t="shared" ref="N68:N96" si="61">(H68/B68)*10</f>
        <v>2.4527463004852486</v>
      </c>
      <c r="O68" s="169">
        <f t="shared" ref="O68:O96" si="62">(I68/C68)*10</f>
        <v>2.6036822317874591</v>
      </c>
      <c r="P68" s="73">
        <f t="shared" si="8"/>
        <v>6.1537522764726835E-2</v>
      </c>
    </row>
    <row r="69" spans="1:16" ht="20.100000000000001" customHeight="1" x14ac:dyDescent="0.25">
      <c r="A69" s="44" t="s">
        <v>165</v>
      </c>
      <c r="B69" s="24">
        <v>48744.569999999992</v>
      </c>
      <c r="C69" s="160">
        <v>40984.18</v>
      </c>
      <c r="D69" s="309">
        <f t="shared" ref="D69:D95" si="63">B69/$B$96</f>
        <v>0.21036672363960224</v>
      </c>
      <c r="E69" s="259">
        <f t="shared" ref="E69:E95" si="64">C69/$C$96</f>
        <v>0.19762507624762823</v>
      </c>
      <c r="F69" s="64">
        <f t="shared" si="59"/>
        <v>-0.15920522019170533</v>
      </c>
      <c r="H69" s="24">
        <v>11651.665000000001</v>
      </c>
      <c r="I69" s="160">
        <v>10079.198</v>
      </c>
      <c r="J69" s="324">
        <f t="shared" ref="J69:J95" si="65">H69/$H$96</f>
        <v>0.20183586534167386</v>
      </c>
      <c r="K69" s="259">
        <f t="shared" ref="K69:K96" si="66">I69/$I$96</f>
        <v>0.18438512409529989</v>
      </c>
      <c r="L69" s="64">
        <f t="shared" si="60"/>
        <v>-0.1349564203914205</v>
      </c>
      <c r="N69" s="47">
        <f t="shared" si="61"/>
        <v>2.3903513765738422</v>
      </c>
      <c r="O69" s="163">
        <f t="shared" si="62"/>
        <v>2.4592899016156968</v>
      </c>
      <c r="P69" s="64">
        <f t="shared" si="8"/>
        <v>2.8840331056543714E-2</v>
      </c>
    </row>
    <row r="70" spans="1:16" ht="20.100000000000001" customHeight="1" x14ac:dyDescent="0.25">
      <c r="A70" s="44" t="s">
        <v>215</v>
      </c>
      <c r="B70" s="24">
        <v>42602.26999999999</v>
      </c>
      <c r="C70" s="160">
        <v>37060.22</v>
      </c>
      <c r="D70" s="309">
        <f t="shared" si="63"/>
        <v>0.18385842688754289</v>
      </c>
      <c r="E70" s="259">
        <f t="shared" si="64"/>
        <v>0.17870380237579175</v>
      </c>
      <c r="F70" s="64">
        <f t="shared" si="59"/>
        <v>-0.1300881384959062</v>
      </c>
      <c r="H70" s="24">
        <v>10020.788999999999</v>
      </c>
      <c r="I70" s="160">
        <v>9087.0760000000009</v>
      </c>
      <c r="J70" s="324">
        <f t="shared" si="65"/>
        <v>0.17358503005547501</v>
      </c>
      <c r="K70" s="259">
        <f t="shared" si="66"/>
        <v>0.16623561080191315</v>
      </c>
      <c r="L70" s="64">
        <f t="shared" si="60"/>
        <v>-9.3177593101700679E-2</v>
      </c>
      <c r="N70" s="47">
        <f t="shared" si="61"/>
        <v>2.3521725485519909</v>
      </c>
      <c r="O70" s="163">
        <f t="shared" si="62"/>
        <v>2.4519757303113692</v>
      </c>
      <c r="P70" s="64">
        <f t="shared" si="8"/>
        <v>4.2430212792347072E-2</v>
      </c>
    </row>
    <row r="71" spans="1:16" ht="20.100000000000001" customHeight="1" x14ac:dyDescent="0.25">
      <c r="A71" s="44" t="s">
        <v>166</v>
      </c>
      <c r="B71" s="24">
        <v>17294.740000000002</v>
      </c>
      <c r="C71" s="160">
        <v>18983.52</v>
      </c>
      <c r="D71" s="309">
        <f t="shared" si="63"/>
        <v>7.4638832386843809E-2</v>
      </c>
      <c r="E71" s="259">
        <f t="shared" si="64"/>
        <v>9.1538237130726438E-2</v>
      </c>
      <c r="F71" s="64">
        <f t="shared" si="59"/>
        <v>9.7647030253128916E-2</v>
      </c>
      <c r="H71" s="24">
        <v>5129.2220000000007</v>
      </c>
      <c r="I71" s="160">
        <v>5782.8939999999993</v>
      </c>
      <c r="J71" s="324">
        <f t="shared" si="65"/>
        <v>8.8850903360125022E-2</v>
      </c>
      <c r="K71" s="259">
        <f t="shared" si="66"/>
        <v>0.10579012614098512</v>
      </c>
      <c r="L71" s="64">
        <f t="shared" si="60"/>
        <v>0.12744076976976207</v>
      </c>
      <c r="N71" s="47">
        <f t="shared" si="61"/>
        <v>2.9657699392994634</v>
      </c>
      <c r="O71" s="163">
        <f t="shared" si="62"/>
        <v>3.0462706600251162</v>
      </c>
      <c r="P71" s="64">
        <f t="shared" si="8"/>
        <v>2.714327893709368E-2</v>
      </c>
    </row>
    <row r="72" spans="1:16" ht="20.100000000000001" customHeight="1" x14ac:dyDescent="0.25">
      <c r="A72" s="44" t="s">
        <v>170</v>
      </c>
      <c r="B72" s="24">
        <v>11765.369999999999</v>
      </c>
      <c r="C72" s="160">
        <v>10245.98</v>
      </c>
      <c r="D72" s="309">
        <f t="shared" si="63"/>
        <v>5.077575490578063E-2</v>
      </c>
      <c r="E72" s="259">
        <f t="shared" si="64"/>
        <v>4.9405955632921626E-2</v>
      </c>
      <c r="F72" s="64">
        <f t="shared" si="59"/>
        <v>-0.12914085999845304</v>
      </c>
      <c r="H72" s="24">
        <v>3723.3140000000003</v>
      </c>
      <c r="I72" s="160">
        <v>3694.509</v>
      </c>
      <c r="J72" s="324">
        <f t="shared" si="65"/>
        <v>6.4497074291851766E-2</v>
      </c>
      <c r="K72" s="259">
        <f t="shared" si="66"/>
        <v>6.7585982578792711E-2</v>
      </c>
      <c r="L72" s="64">
        <f t="shared" si="60"/>
        <v>-7.7363875300338059E-3</v>
      </c>
      <c r="N72" s="47">
        <f t="shared" si="61"/>
        <v>3.1646382561704396</v>
      </c>
      <c r="O72" s="163">
        <f t="shared" si="62"/>
        <v>3.6058132067405952</v>
      </c>
      <c r="P72" s="64">
        <f t="shared" ref="P72:P76" si="67">(O72-N72)/N72</f>
        <v>0.1394077031426732</v>
      </c>
    </row>
    <row r="73" spans="1:16" ht="20.100000000000001" customHeight="1" x14ac:dyDescent="0.25">
      <c r="A73" s="44" t="s">
        <v>177</v>
      </c>
      <c r="B73" s="24">
        <v>15640.859999999999</v>
      </c>
      <c r="C73" s="160">
        <v>11485.94</v>
      </c>
      <c r="D73" s="309">
        <f t="shared" si="63"/>
        <v>6.7501189837262068E-2</v>
      </c>
      <c r="E73" s="259">
        <f t="shared" si="64"/>
        <v>5.5385023398679276E-2</v>
      </c>
      <c r="F73" s="64">
        <f t="shared" si="59"/>
        <v>-0.26564523945614232</v>
      </c>
      <c r="H73" s="24">
        <v>3208.6580000000004</v>
      </c>
      <c r="I73" s="160">
        <v>2536.3760000000002</v>
      </c>
      <c r="J73" s="324">
        <f t="shared" si="65"/>
        <v>5.5581950220460731E-2</v>
      </c>
      <c r="K73" s="259">
        <f t="shared" si="66"/>
        <v>4.639952539004992E-2</v>
      </c>
      <c r="L73" s="64">
        <f t="shared" si="60"/>
        <v>-0.20952123909746695</v>
      </c>
      <c r="N73" s="47">
        <f t="shared" ref="N73" si="68">(H73/B73)*10</f>
        <v>2.051458807252287</v>
      </c>
      <c r="O73" s="163">
        <f t="shared" ref="O73" si="69">(I73/C73)*10</f>
        <v>2.2082441663459846</v>
      </c>
      <c r="P73" s="64">
        <f t="shared" ref="P73" si="70">(O73-N73)/N73</f>
        <v>7.6426277017814015E-2</v>
      </c>
    </row>
    <row r="74" spans="1:16" ht="20.100000000000001" customHeight="1" x14ac:dyDescent="0.25">
      <c r="A74" s="44" t="s">
        <v>171</v>
      </c>
      <c r="B74" s="24">
        <v>7204.08</v>
      </c>
      <c r="C74" s="160">
        <v>6218.67</v>
      </c>
      <c r="D74" s="309">
        <f t="shared" si="63"/>
        <v>3.109061596886763E-2</v>
      </c>
      <c r="E74" s="259">
        <f t="shared" si="64"/>
        <v>2.9986329674250852E-2</v>
      </c>
      <c r="F74" s="64">
        <f t="shared" si="59"/>
        <v>-0.13678498850651297</v>
      </c>
      <c r="H74" s="24">
        <v>1599.3040000000001</v>
      </c>
      <c r="I74" s="160">
        <v>1732.4289999999996</v>
      </c>
      <c r="J74" s="324">
        <f t="shared" si="65"/>
        <v>2.7703929591556261E-2</v>
      </c>
      <c r="K74" s="259">
        <f t="shared" si="66"/>
        <v>3.1692416018744368E-2</v>
      </c>
      <c r="L74" s="64">
        <f t="shared" si="60"/>
        <v>8.3239334110337709E-2</v>
      </c>
      <c r="N74" s="47">
        <f t="shared" si="61"/>
        <v>2.2199975569399562</v>
      </c>
      <c r="O74" s="163">
        <f t="shared" si="62"/>
        <v>2.7858513154742086</v>
      </c>
      <c r="P74" s="64">
        <f t="shared" si="67"/>
        <v>0.25488936092084041</v>
      </c>
    </row>
    <row r="75" spans="1:16" ht="20.100000000000001" customHeight="1" x14ac:dyDescent="0.25">
      <c r="A75" s="44" t="s">
        <v>182</v>
      </c>
      <c r="B75" s="24">
        <v>8128.4499999999989</v>
      </c>
      <c r="C75" s="160">
        <v>4497.5700000000006</v>
      </c>
      <c r="D75" s="309">
        <f t="shared" si="63"/>
        <v>3.5079915460703111E-2</v>
      </c>
      <c r="E75" s="259">
        <f t="shared" si="64"/>
        <v>2.1687212338493668E-2</v>
      </c>
      <c r="F75" s="64">
        <f t="shared" si="59"/>
        <v>-0.44668786792069815</v>
      </c>
      <c r="H75" s="24">
        <v>2165.3420000000006</v>
      </c>
      <c r="I75" s="160">
        <v>1267.538</v>
      </c>
      <c r="J75" s="324">
        <f t="shared" si="65"/>
        <v>3.7509117909815537E-2</v>
      </c>
      <c r="K75" s="259">
        <f t="shared" si="66"/>
        <v>2.3187871835190482E-2</v>
      </c>
      <c r="L75" s="64">
        <f t="shared" si="60"/>
        <v>-0.41462457200756292</v>
      </c>
      <c r="N75" s="47">
        <f t="shared" si="61"/>
        <v>2.663905172572878</v>
      </c>
      <c r="O75" s="163">
        <f t="shared" si="62"/>
        <v>2.8182729785195115</v>
      </c>
      <c r="P75" s="64">
        <f t="shared" si="67"/>
        <v>5.7947935810921003E-2</v>
      </c>
    </row>
    <row r="76" spans="1:16" ht="20.100000000000001" customHeight="1" x14ac:dyDescent="0.25">
      <c r="A76" s="44" t="s">
        <v>201</v>
      </c>
      <c r="B76" s="24">
        <v>781.78000000000009</v>
      </c>
      <c r="C76" s="160">
        <v>5284.76</v>
      </c>
      <c r="D76" s="309">
        <f t="shared" si="63"/>
        <v>3.3739244639345118E-3</v>
      </c>
      <c r="E76" s="259">
        <f t="shared" si="64"/>
        <v>2.5483030231431149E-2</v>
      </c>
      <c r="F76" s="64">
        <f t="shared" si="59"/>
        <v>5.7599068791731689</v>
      </c>
      <c r="H76" s="24">
        <v>162.48300000000003</v>
      </c>
      <c r="I76" s="160">
        <v>1138.2210000000002</v>
      </c>
      <c r="J76" s="324">
        <f t="shared" si="65"/>
        <v>2.8146103503929438E-3</v>
      </c>
      <c r="K76" s="259">
        <f t="shared" si="66"/>
        <v>2.0822194417936465E-2</v>
      </c>
      <c r="L76" s="64">
        <f t="shared" si="60"/>
        <v>6.0051697716068757</v>
      </c>
      <c r="N76" s="47">
        <f t="shared" si="61"/>
        <v>2.0783724321420349</v>
      </c>
      <c r="O76" s="163">
        <f t="shared" si="62"/>
        <v>2.1537799256730676</v>
      </c>
      <c r="P76" s="64">
        <f t="shared" si="67"/>
        <v>3.6281992757821277E-2</v>
      </c>
    </row>
    <row r="77" spans="1:16" ht="20.100000000000001" customHeight="1" x14ac:dyDescent="0.25">
      <c r="A77" s="44" t="s">
        <v>198</v>
      </c>
      <c r="B77" s="24">
        <v>2716.3599999999997</v>
      </c>
      <c r="C77" s="160">
        <v>4414.4399999999996</v>
      </c>
      <c r="D77" s="309">
        <f t="shared" si="63"/>
        <v>1.172298275327221E-2</v>
      </c>
      <c r="E77" s="259">
        <f t="shared" si="64"/>
        <v>2.1286360776050173E-2</v>
      </c>
      <c r="F77" s="64">
        <f t="shared" ref="F77:F80" si="71">(C77-B77)/B77</f>
        <v>0.62513068959931684</v>
      </c>
      <c r="H77" s="24">
        <v>705.97299999999996</v>
      </c>
      <c r="I77" s="160">
        <v>1019.588</v>
      </c>
      <c r="J77" s="324">
        <f t="shared" si="65"/>
        <v>1.2229211135306199E-2</v>
      </c>
      <c r="K77" s="259">
        <f t="shared" si="66"/>
        <v>1.8651966149100217E-2</v>
      </c>
      <c r="L77" s="64">
        <f t="shared" ref="L77:L80" si="72">(I77-H77)/H77</f>
        <v>0.44423087001910844</v>
      </c>
      <c r="N77" s="47">
        <f t="shared" si="61"/>
        <v>2.5989669999558234</v>
      </c>
      <c r="O77" s="163">
        <f t="shared" si="62"/>
        <v>2.3096655521425142</v>
      </c>
      <c r="P77" s="64">
        <f t="shared" ref="P77:P80" si="73">(O77-N77)/N77</f>
        <v>-0.11131401353623444</v>
      </c>
    </row>
    <row r="78" spans="1:16" ht="20.100000000000001" customHeight="1" x14ac:dyDescent="0.25">
      <c r="A78" s="44" t="s">
        <v>196</v>
      </c>
      <c r="B78" s="24">
        <v>2817.77</v>
      </c>
      <c r="C78" s="160">
        <v>2098.79</v>
      </c>
      <c r="D78" s="309">
        <f t="shared" si="63"/>
        <v>1.2160637438589819E-2</v>
      </c>
      <c r="E78" s="259">
        <f t="shared" si="64"/>
        <v>1.012033262048331E-2</v>
      </c>
      <c r="F78" s="64">
        <f t="shared" si="71"/>
        <v>-0.25515922165400301</v>
      </c>
      <c r="H78" s="24">
        <v>1140.8600000000001</v>
      </c>
      <c r="I78" s="160">
        <v>953.42400000000021</v>
      </c>
      <c r="J78" s="324">
        <f t="shared" si="65"/>
        <v>1.9762537399908259E-2</v>
      </c>
      <c r="K78" s="259">
        <f t="shared" si="66"/>
        <v>1.7441586379733511E-2</v>
      </c>
      <c r="L78" s="64">
        <f t="shared" si="72"/>
        <v>-0.16429360307136712</v>
      </c>
      <c r="N78" s="47">
        <f t="shared" si="61"/>
        <v>4.0488045511166639</v>
      </c>
      <c r="O78" s="163">
        <f t="shared" si="62"/>
        <v>4.542731764492876</v>
      </c>
      <c r="P78" s="64">
        <f t="shared" si="73"/>
        <v>0.12199334572472421</v>
      </c>
    </row>
    <row r="79" spans="1:16" ht="20.100000000000001" customHeight="1" x14ac:dyDescent="0.25">
      <c r="A79" s="44" t="s">
        <v>197</v>
      </c>
      <c r="B79" s="24">
        <v>2473.85</v>
      </c>
      <c r="C79" s="160">
        <v>3549.2899999999995</v>
      </c>
      <c r="D79" s="309">
        <f t="shared" si="63"/>
        <v>1.0676383426417139E-2</v>
      </c>
      <c r="E79" s="259">
        <f t="shared" si="64"/>
        <v>1.7114620979971889E-2</v>
      </c>
      <c r="F79" s="64">
        <f t="shared" si="71"/>
        <v>0.43472320472138554</v>
      </c>
      <c r="H79" s="24">
        <v>487.50100000000003</v>
      </c>
      <c r="I79" s="160">
        <v>725.88</v>
      </c>
      <c r="J79" s="324">
        <f t="shared" si="65"/>
        <v>8.4447318207253076E-3</v>
      </c>
      <c r="K79" s="259">
        <f t="shared" si="66"/>
        <v>1.3278980517923776E-2</v>
      </c>
      <c r="L79" s="64">
        <f t="shared" si="72"/>
        <v>0.48898156106346435</v>
      </c>
      <c r="N79" s="47">
        <f t="shared" si="61"/>
        <v>1.970616650160681</v>
      </c>
      <c r="O79" s="163">
        <f t="shared" si="62"/>
        <v>2.0451414226507274</v>
      </c>
      <c r="P79" s="64">
        <f t="shared" si="73"/>
        <v>3.7817995947598319E-2</v>
      </c>
    </row>
    <row r="80" spans="1:16" ht="20.100000000000001" customHeight="1" x14ac:dyDescent="0.25">
      <c r="A80" s="44" t="s">
        <v>180</v>
      </c>
      <c r="B80" s="24">
        <v>3467.73</v>
      </c>
      <c r="C80" s="160">
        <v>1809.9999999999998</v>
      </c>
      <c r="D80" s="309">
        <f t="shared" si="63"/>
        <v>1.4965666915653538E-2</v>
      </c>
      <c r="E80" s="259">
        <f t="shared" si="64"/>
        <v>8.7277917481381126E-3</v>
      </c>
      <c r="F80" s="64">
        <f t="shared" si="71"/>
        <v>-0.4780447151306475</v>
      </c>
      <c r="H80" s="24">
        <v>964.56799999999998</v>
      </c>
      <c r="I80" s="160">
        <v>635.44600000000003</v>
      </c>
      <c r="J80" s="324">
        <f t="shared" si="65"/>
        <v>1.6708720767451488E-2</v>
      </c>
      <c r="K80" s="259">
        <f t="shared" si="66"/>
        <v>1.1624614335968193E-2</v>
      </c>
      <c r="L80" s="64">
        <f t="shared" si="72"/>
        <v>-0.34121181710361526</v>
      </c>
      <c r="N80" s="47">
        <f t="shared" si="61"/>
        <v>2.7815545039550367</v>
      </c>
      <c r="O80" s="163">
        <f t="shared" si="62"/>
        <v>3.5107513812154698</v>
      </c>
      <c r="P80" s="64">
        <f t="shared" si="73"/>
        <v>0.26215444501396706</v>
      </c>
    </row>
    <row r="81" spans="1:16" ht="20.100000000000001" customHeight="1" x14ac:dyDescent="0.25">
      <c r="A81" s="44" t="s">
        <v>199</v>
      </c>
      <c r="B81" s="24">
        <v>2299.37</v>
      </c>
      <c r="C81" s="160">
        <v>2177.2299999999996</v>
      </c>
      <c r="D81" s="309">
        <f t="shared" si="63"/>
        <v>9.9233808675549349E-3</v>
      </c>
      <c r="E81" s="259">
        <f t="shared" si="64"/>
        <v>1.0498569076131902E-2</v>
      </c>
      <c r="F81" s="64">
        <f t="shared" ref="F81:F94" si="74">(C81-B81)/B81</f>
        <v>-5.3118897785045617E-2</v>
      </c>
      <c r="H81" s="24">
        <v>485.25800000000004</v>
      </c>
      <c r="I81" s="160">
        <v>488.803</v>
      </c>
      <c r="J81" s="324">
        <f t="shared" si="65"/>
        <v>8.4058774727877924E-3</v>
      </c>
      <c r="K81" s="259">
        <f t="shared" si="66"/>
        <v>8.9419814764185469E-3</v>
      </c>
      <c r="L81" s="64">
        <f t="shared" ref="L81:L94" si="75">(I81-H81)/H81</f>
        <v>7.3053921831272408E-3</v>
      </c>
      <c r="N81" s="47">
        <f t="shared" si="61"/>
        <v>2.110395456146684</v>
      </c>
      <c r="O81" s="163">
        <f t="shared" si="62"/>
        <v>2.2450682748262705</v>
      </c>
      <c r="P81" s="64">
        <f t="shared" ref="P81:P87" si="76">(O81-N81)/N81</f>
        <v>6.3814020394775711E-2</v>
      </c>
    </row>
    <row r="82" spans="1:16" ht="20.100000000000001" customHeight="1" x14ac:dyDescent="0.25">
      <c r="A82" s="44" t="s">
        <v>181</v>
      </c>
      <c r="B82" s="24">
        <v>46.2</v>
      </c>
      <c r="C82" s="160">
        <v>254.06</v>
      </c>
      <c r="D82" s="309">
        <f t="shared" si="63"/>
        <v>1.9938513422417361E-4</v>
      </c>
      <c r="E82" s="259">
        <f t="shared" si="64"/>
        <v>1.2250733544375521E-3</v>
      </c>
      <c r="F82" s="64">
        <f t="shared" si="74"/>
        <v>4.4991341991341995</v>
      </c>
      <c r="H82" s="24">
        <v>82.018000000000001</v>
      </c>
      <c r="I82" s="160">
        <v>451.26099999999997</v>
      </c>
      <c r="J82" s="324">
        <f t="shared" si="65"/>
        <v>1.4207560896741715E-3</v>
      </c>
      <c r="K82" s="259">
        <f t="shared" si="66"/>
        <v>8.2552019996401608E-3</v>
      </c>
      <c r="L82" s="64">
        <f t="shared" si="75"/>
        <v>4.5019751761808378</v>
      </c>
      <c r="N82" s="47">
        <f t="shared" si="61"/>
        <v>17.752813852813851</v>
      </c>
      <c r="O82" s="163">
        <f t="shared" si="62"/>
        <v>17.761985357789499</v>
      </c>
      <c r="P82" s="64">
        <f t="shared" si="76"/>
        <v>5.1662260708003978E-4</v>
      </c>
    </row>
    <row r="83" spans="1:16" ht="20.100000000000001" customHeight="1" x14ac:dyDescent="0.25">
      <c r="A83" s="44" t="s">
        <v>200</v>
      </c>
      <c r="B83" s="24">
        <v>1313.29</v>
      </c>
      <c r="C83" s="160">
        <v>2129.62</v>
      </c>
      <c r="D83" s="309">
        <f t="shared" si="63"/>
        <v>5.6677598035771628E-3</v>
      </c>
      <c r="E83" s="259">
        <f t="shared" si="64"/>
        <v>1.0268994399265131E-2</v>
      </c>
      <c r="F83" s="64">
        <f t="shared" si="74"/>
        <v>0.6215915753565473</v>
      </c>
      <c r="H83" s="24">
        <v>288.30700000000002</v>
      </c>
      <c r="I83" s="160">
        <v>435.47399999999993</v>
      </c>
      <c r="J83" s="324">
        <f t="shared" si="65"/>
        <v>4.9941954930099661E-3</v>
      </c>
      <c r="K83" s="259">
        <f t="shared" si="66"/>
        <v>7.9664004547064775E-3</v>
      </c>
      <c r="L83" s="64">
        <f t="shared" si="75"/>
        <v>0.51045239969893175</v>
      </c>
      <c r="N83" s="47">
        <f t="shared" si="61"/>
        <v>2.1953033983354784</v>
      </c>
      <c r="O83" s="163">
        <f t="shared" si="62"/>
        <v>2.0448436810322965</v>
      </c>
      <c r="P83" s="64">
        <f t="shared" si="76"/>
        <v>-6.8537094880490479E-2</v>
      </c>
    </row>
    <row r="84" spans="1:16" ht="20.100000000000001" customHeight="1" x14ac:dyDescent="0.25">
      <c r="A84" s="44" t="s">
        <v>206</v>
      </c>
      <c r="B84" s="24">
        <v>1054.5300000000002</v>
      </c>
      <c r="C84" s="160">
        <v>1435.3600000000001</v>
      </c>
      <c r="D84" s="309">
        <f t="shared" si="63"/>
        <v>4.5510304240999524E-3</v>
      </c>
      <c r="E84" s="259">
        <f t="shared" si="64"/>
        <v>6.9212835158052616E-3</v>
      </c>
      <c r="F84" s="64">
        <f t="shared" si="74"/>
        <v>0.36113718907949499</v>
      </c>
      <c r="H84" s="24">
        <v>302.471</v>
      </c>
      <c r="I84" s="160">
        <v>432.54</v>
      </c>
      <c r="J84" s="324">
        <f t="shared" si="65"/>
        <v>5.2395512594776306E-3</v>
      </c>
      <c r="K84" s="259">
        <f t="shared" si="66"/>
        <v>7.9127269427766989E-3</v>
      </c>
      <c r="L84" s="64">
        <f t="shared" si="75"/>
        <v>0.43002139048040972</v>
      </c>
      <c r="N84" s="47">
        <f t="shared" ref="N84" si="77">(H84/B84)*10</f>
        <v>2.8683015182119043</v>
      </c>
      <c r="O84" s="163">
        <f t="shared" ref="O84" si="78">(I84/C84)*10</f>
        <v>3.0134600378998995</v>
      </c>
      <c r="P84" s="64">
        <f t="shared" ref="P84" si="79">(O84-N84)/N84</f>
        <v>5.0607831417419064E-2</v>
      </c>
    </row>
    <row r="85" spans="1:16" ht="20.100000000000001" customHeight="1" x14ac:dyDescent="0.25">
      <c r="A85" s="44" t="s">
        <v>204</v>
      </c>
      <c r="B85" s="24">
        <v>1545.3799999999999</v>
      </c>
      <c r="C85" s="160">
        <v>1675.61</v>
      </c>
      <c r="D85" s="309">
        <f t="shared" si="63"/>
        <v>6.6693895828431465E-3</v>
      </c>
      <c r="E85" s="259">
        <f t="shared" si="64"/>
        <v>8.0797652657998362E-3</v>
      </c>
      <c r="F85" s="64">
        <f t="shared" si="74"/>
        <v>8.4270535402295899E-2</v>
      </c>
      <c r="H85" s="24">
        <v>269.16800000000001</v>
      </c>
      <c r="I85" s="160">
        <v>349.53999999999996</v>
      </c>
      <c r="J85" s="324">
        <f t="shared" si="65"/>
        <v>4.6626603324321173E-3</v>
      </c>
      <c r="K85" s="259">
        <f t="shared" si="66"/>
        <v>6.3943556100665069E-3</v>
      </c>
      <c r="L85" s="64">
        <f t="shared" si="75"/>
        <v>0.2985941865303452</v>
      </c>
      <c r="N85" s="47">
        <f t="shared" si="61"/>
        <v>1.7417593083901695</v>
      </c>
      <c r="O85" s="163">
        <f t="shared" si="62"/>
        <v>2.086046275684676</v>
      </c>
      <c r="P85" s="64">
        <f t="shared" si="76"/>
        <v>0.19766621348659</v>
      </c>
    </row>
    <row r="86" spans="1:16" ht="20.100000000000001" customHeight="1" x14ac:dyDescent="0.25">
      <c r="A86" s="44" t="s">
        <v>184</v>
      </c>
      <c r="B86" s="24">
        <v>2023.86</v>
      </c>
      <c r="C86" s="160">
        <v>1086.94</v>
      </c>
      <c r="D86" s="309">
        <f t="shared" si="63"/>
        <v>8.7343635876825955E-3</v>
      </c>
      <c r="E86" s="259">
        <f t="shared" si="64"/>
        <v>5.2412077142106311E-3</v>
      </c>
      <c r="F86" s="64">
        <f t="shared" si="74"/>
        <v>-0.46293715968495841</v>
      </c>
      <c r="H86" s="24">
        <v>659.55000000000007</v>
      </c>
      <c r="I86" s="160">
        <v>345.09000000000003</v>
      </c>
      <c r="J86" s="324">
        <f t="shared" si="65"/>
        <v>1.1425049122687702E-2</v>
      </c>
      <c r="K86" s="259">
        <f t="shared" si="66"/>
        <v>6.3129489542766244E-3</v>
      </c>
      <c r="L86" s="64">
        <f t="shared" si="75"/>
        <v>-0.47677962246986583</v>
      </c>
      <c r="N86" s="47">
        <f t="shared" si="61"/>
        <v>3.2588716610832771</v>
      </c>
      <c r="O86" s="163">
        <f t="shared" si="62"/>
        <v>3.1748762581191237</v>
      </c>
      <c r="P86" s="64">
        <f t="shared" si="76"/>
        <v>-2.5774381963919568E-2</v>
      </c>
    </row>
    <row r="87" spans="1:16" ht="20.100000000000001" customHeight="1" x14ac:dyDescent="0.25">
      <c r="A87" s="44" t="s">
        <v>183</v>
      </c>
      <c r="B87" s="24">
        <v>527.49</v>
      </c>
      <c r="C87" s="160">
        <v>1103.44</v>
      </c>
      <c r="D87" s="309">
        <f t="shared" si="63"/>
        <v>2.2764862435478211E-3</v>
      </c>
      <c r="E87" s="259">
        <f t="shared" si="64"/>
        <v>5.3207704566660338E-3</v>
      </c>
      <c r="F87" s="64">
        <f t="shared" si="74"/>
        <v>1.0918690401713778</v>
      </c>
      <c r="H87" s="24">
        <v>110.01399999999998</v>
      </c>
      <c r="I87" s="160">
        <v>247.839</v>
      </c>
      <c r="J87" s="324">
        <f t="shared" si="65"/>
        <v>1.9057165555050632E-3</v>
      </c>
      <c r="K87" s="259">
        <f t="shared" si="66"/>
        <v>4.5338750931031447E-3</v>
      </c>
      <c r="L87" s="64">
        <f t="shared" si="75"/>
        <v>1.2527950988056069</v>
      </c>
      <c r="N87" s="47">
        <f t="shared" si="61"/>
        <v>2.0856129974027939</v>
      </c>
      <c r="O87" s="163">
        <f t="shared" si="62"/>
        <v>2.2460577829333719</v>
      </c>
      <c r="P87" s="64">
        <f t="shared" si="76"/>
        <v>7.6929318013638795E-2</v>
      </c>
    </row>
    <row r="88" spans="1:16" ht="20.100000000000001" customHeight="1" x14ac:dyDescent="0.25">
      <c r="A88" s="44" t="s">
        <v>221</v>
      </c>
      <c r="B88" s="24">
        <v>1163.57</v>
      </c>
      <c r="C88" s="160">
        <v>929.28999999999974</v>
      </c>
      <c r="D88" s="309">
        <f t="shared" si="63"/>
        <v>5.0216138664333689E-3</v>
      </c>
      <c r="E88" s="259">
        <f t="shared" si="64"/>
        <v>4.4810218749321909E-3</v>
      </c>
      <c r="F88" s="64">
        <f t="shared" si="74"/>
        <v>-0.20134585800596458</v>
      </c>
      <c r="H88" s="24">
        <v>258.84499999999997</v>
      </c>
      <c r="I88" s="160">
        <v>197.27600000000001</v>
      </c>
      <c r="J88" s="324">
        <f t="shared" ref="J88" si="80">H88/$H$96</f>
        <v>4.4838402549648966E-3</v>
      </c>
      <c r="K88" s="259">
        <f t="shared" ref="K88" si="81">I88/$I$96</f>
        <v>3.6088942533944054E-3</v>
      </c>
      <c r="L88" s="64">
        <f t="shared" si="75"/>
        <v>-0.23786049566342779</v>
      </c>
      <c r="N88" s="47">
        <f t="shared" ref="N88:N92" si="82">(H88/B88)*10</f>
        <v>2.2245760891050819</v>
      </c>
      <c r="O88" s="163">
        <f t="shared" ref="O88:O92" si="83">(I88/C88)*10</f>
        <v>2.1228679959969448</v>
      </c>
      <c r="P88" s="64">
        <f t="shared" ref="P88:P92" si="84">(O88-N88)/N88</f>
        <v>-4.5720213215567268E-2</v>
      </c>
    </row>
    <row r="89" spans="1:16" ht="20.100000000000001" customHeight="1" x14ac:dyDescent="0.25">
      <c r="A89" s="44" t="s">
        <v>203</v>
      </c>
      <c r="B89" s="24">
        <v>452.86</v>
      </c>
      <c r="C89" s="160">
        <v>261.93</v>
      </c>
      <c r="D89" s="309">
        <f t="shared" si="63"/>
        <v>1.954405884951499E-3</v>
      </c>
      <c r="E89" s="259">
        <f t="shared" si="64"/>
        <v>1.2630223715965835E-3</v>
      </c>
      <c r="F89" s="64">
        <f t="shared" si="74"/>
        <v>-0.42160932738594709</v>
      </c>
      <c r="H89" s="24">
        <v>164.386</v>
      </c>
      <c r="I89" s="160">
        <v>175.036</v>
      </c>
      <c r="J89" s="324">
        <f t="shared" si="65"/>
        <v>2.8475750512957929E-3</v>
      </c>
      <c r="K89" s="259">
        <f t="shared" si="66"/>
        <v>3.2020439107501323E-3</v>
      </c>
      <c r="L89" s="64">
        <f t="shared" si="75"/>
        <v>6.4786538999671545E-2</v>
      </c>
      <c r="N89" s="47">
        <f t="shared" si="82"/>
        <v>3.6299518615024509</v>
      </c>
      <c r="O89" s="163">
        <f t="shared" si="83"/>
        <v>6.682548772572825</v>
      </c>
      <c r="P89" s="64">
        <f t="shared" si="84"/>
        <v>0.84094694021834571</v>
      </c>
    </row>
    <row r="90" spans="1:16" ht="20.100000000000001" customHeight="1" x14ac:dyDescent="0.25">
      <c r="A90" s="44" t="s">
        <v>222</v>
      </c>
      <c r="B90" s="24">
        <v>965.02999999999986</v>
      </c>
      <c r="C90" s="160">
        <v>1070.2</v>
      </c>
      <c r="D90" s="309">
        <f t="shared" si="63"/>
        <v>4.1647756727349397E-3</v>
      </c>
      <c r="E90" s="259">
        <f t="shared" si="64"/>
        <v>5.1604876955013311E-3</v>
      </c>
      <c r="F90" s="64">
        <f t="shared" si="74"/>
        <v>0.10898106794607443</v>
      </c>
      <c r="H90" s="24">
        <v>133.101</v>
      </c>
      <c r="I90" s="160">
        <v>162.24600000000004</v>
      </c>
      <c r="J90" s="324">
        <f t="shared" si="65"/>
        <v>2.3056409116501489E-3</v>
      </c>
      <c r="K90" s="259">
        <f t="shared" si="66"/>
        <v>2.968068376468647E-3</v>
      </c>
      <c r="L90" s="64">
        <f t="shared" si="75"/>
        <v>0.21896905357585622</v>
      </c>
      <c r="N90" s="47">
        <f t="shared" si="82"/>
        <v>1.3792420961006395</v>
      </c>
      <c r="O90" s="163">
        <f t="shared" si="83"/>
        <v>1.516034386096057</v>
      </c>
      <c r="P90" s="64">
        <f t="shared" si="84"/>
        <v>9.917931767175131E-2</v>
      </c>
    </row>
    <row r="91" spans="1:16" ht="20.100000000000001" customHeight="1" x14ac:dyDescent="0.25">
      <c r="A91" s="44" t="s">
        <v>202</v>
      </c>
      <c r="B91" s="24">
        <v>75.5</v>
      </c>
      <c r="C91" s="160">
        <v>387.46000000000004</v>
      </c>
      <c r="D91" s="309">
        <f t="shared" si="63"/>
        <v>3.2583501372132265E-4</v>
      </c>
      <c r="E91" s="259">
        <f t="shared" si="64"/>
        <v>1.8683260722285049E-3</v>
      </c>
      <c r="F91" s="64">
        <f t="shared" si="74"/>
        <v>4.1319205298013246</v>
      </c>
      <c r="H91" s="24">
        <v>26.902000000000001</v>
      </c>
      <c r="I91" s="160">
        <v>159.81499999999994</v>
      </c>
      <c r="J91" s="324">
        <f t="shared" si="65"/>
        <v>4.6600966037229101E-4</v>
      </c>
      <c r="K91" s="259">
        <f t="shared" si="66"/>
        <v>2.9235965606876995E-3</v>
      </c>
      <c r="L91" s="64">
        <f t="shared" si="75"/>
        <v>4.9406363839119747</v>
      </c>
      <c r="N91" s="47">
        <f t="shared" si="82"/>
        <v>3.5631788079470201</v>
      </c>
      <c r="O91" s="163">
        <f t="shared" si="83"/>
        <v>4.1246838383316966</v>
      </c>
      <c r="P91" s="64">
        <f t="shared" si="84"/>
        <v>0.15758542039269596</v>
      </c>
    </row>
    <row r="92" spans="1:16" ht="20.100000000000001" customHeight="1" x14ac:dyDescent="0.25">
      <c r="A92" s="44" t="s">
        <v>207</v>
      </c>
      <c r="B92" s="24">
        <v>410.6</v>
      </c>
      <c r="C92" s="160">
        <v>502.61</v>
      </c>
      <c r="D92" s="309">
        <f t="shared" si="63"/>
        <v>1.772024591178478E-3</v>
      </c>
      <c r="E92" s="259">
        <f t="shared" si="64"/>
        <v>2.4235775748793907E-3</v>
      </c>
      <c r="F92" s="64">
        <f t="shared" si="74"/>
        <v>0.22408670238675107</v>
      </c>
      <c r="H92" s="24">
        <v>118.77999999999999</v>
      </c>
      <c r="I92" s="160">
        <v>143.18300000000002</v>
      </c>
      <c r="J92" s="324">
        <f t="shared" si="65"/>
        <v>2.0575655140517698E-3</v>
      </c>
      <c r="K92" s="259">
        <f t="shared" si="66"/>
        <v>2.6193368979691963E-3</v>
      </c>
      <c r="L92" s="64">
        <f t="shared" si="75"/>
        <v>0.20544704495706378</v>
      </c>
      <c r="N92" s="47">
        <f t="shared" si="82"/>
        <v>2.8928397467121281</v>
      </c>
      <c r="O92" s="163">
        <f t="shared" si="83"/>
        <v>2.8487893197509004</v>
      </c>
      <c r="P92" s="64">
        <f t="shared" si="84"/>
        <v>-1.5227399655059832E-2</v>
      </c>
    </row>
    <row r="93" spans="1:16" ht="20.100000000000001" customHeight="1" x14ac:dyDescent="0.25">
      <c r="A93" s="44" t="s">
        <v>205</v>
      </c>
      <c r="B93" s="24">
        <v>163.13</v>
      </c>
      <c r="C93" s="160">
        <v>366.66999999999996</v>
      </c>
      <c r="D93" s="309">
        <f t="shared" si="63"/>
        <v>7.0401941441535583E-4</v>
      </c>
      <c r="E93" s="259">
        <f t="shared" si="64"/>
        <v>1.768077016734697E-3</v>
      </c>
      <c r="F93" s="64">
        <f t="shared" si="74"/>
        <v>1.2477165450867405</v>
      </c>
      <c r="H93" s="24">
        <v>49.153999999999996</v>
      </c>
      <c r="I93" s="160">
        <v>113.87799999999999</v>
      </c>
      <c r="J93" s="324">
        <f t="shared" si="65"/>
        <v>8.5146973629988813E-4</v>
      </c>
      <c r="K93" s="259">
        <f t="shared" si="66"/>
        <v>2.0832420557394108E-3</v>
      </c>
      <c r="L93" s="64">
        <f t="shared" si="75"/>
        <v>1.3167595719575211</v>
      </c>
      <c r="N93" s="47">
        <f t="shared" ref="N93" si="85">(H93/B93)*10</f>
        <v>3.0131796726537119</v>
      </c>
      <c r="O93" s="163">
        <f t="shared" ref="O93" si="86">(I93/C93)*10</f>
        <v>3.1057354024054327</v>
      </c>
      <c r="P93" s="64">
        <f t="shared" ref="P93" si="87">(O93-N93)/N93</f>
        <v>3.0716963409688346E-2</v>
      </c>
    </row>
    <row r="94" spans="1:16" ht="20.100000000000001" customHeight="1" x14ac:dyDescent="0.25">
      <c r="A94" s="44" t="s">
        <v>212</v>
      </c>
      <c r="B94" s="24">
        <v>493.27000000000004</v>
      </c>
      <c r="C94" s="160">
        <v>315.78000000000003</v>
      </c>
      <c r="D94" s="309">
        <f t="shared" si="63"/>
        <v>2.1288031419644613E-3</v>
      </c>
      <c r="E94" s="259">
        <f t="shared" si="64"/>
        <v>1.5226862310646705E-3</v>
      </c>
      <c r="F94" s="64">
        <f t="shared" si="74"/>
        <v>-0.35982322054858396</v>
      </c>
      <c r="H94" s="24">
        <v>137.04499999999999</v>
      </c>
      <c r="I94" s="160">
        <v>102.26899999999998</v>
      </c>
      <c r="J94" s="324">
        <f t="shared" si="65"/>
        <v>2.3739608172522715E-3</v>
      </c>
      <c r="K94" s="259">
        <f t="shared" si="66"/>
        <v>1.8708712990956444E-3</v>
      </c>
      <c r="L94" s="64">
        <f t="shared" si="75"/>
        <v>-0.25375606552592223</v>
      </c>
      <c r="N94" s="47">
        <f t="shared" ref="N94" si="88">(H94/B94)*10</f>
        <v>2.7782958623066474</v>
      </c>
      <c r="O94" s="163">
        <f t="shared" ref="O94" si="89">(I94/C94)*10</f>
        <v>3.2386154917980865</v>
      </c>
      <c r="P94" s="64">
        <f t="shared" ref="P94" si="90">(O94-N94)/N94</f>
        <v>0.16568416479203341</v>
      </c>
    </row>
    <row r="95" spans="1:16" ht="20.100000000000001" customHeight="1" thickBot="1" x14ac:dyDescent="0.3">
      <c r="A95" s="13" t="s">
        <v>17</v>
      </c>
      <c r="B95" s="24">
        <f>B96-SUM(B68:B94)</f>
        <v>5664.9899999999034</v>
      </c>
      <c r="C95" s="160">
        <f>C96-SUM(C68:C94)</f>
        <v>5126.6499999999069</v>
      </c>
      <c r="D95" s="309">
        <f t="shared" si="63"/>
        <v>2.4448372111008265E-2</v>
      </c>
      <c r="E95" s="259">
        <f t="shared" si="64"/>
        <v>2.4720626279332292E-2</v>
      </c>
      <c r="F95" s="64">
        <f>(C95-B95)/B95</f>
        <v>-9.5029293961684955E-2</v>
      </c>
      <c r="H95" s="24">
        <f>H96-SUM(H68:H94)</f>
        <v>1450.5540000000183</v>
      </c>
      <c r="I95" s="160">
        <f>I96-SUM(I68:I94)</f>
        <v>1290.4720000000234</v>
      </c>
      <c r="J95" s="325">
        <f t="shared" si="65"/>
        <v>2.5127209013890293E-2</v>
      </c>
      <c r="K95" s="259">
        <f t="shared" si="66"/>
        <v>2.3607417957412301E-2</v>
      </c>
      <c r="L95" s="64">
        <f t="shared" ref="L95" si="91">(I95-H95)/H95</f>
        <v>-0.11035921447942845</v>
      </c>
      <c r="N95" s="47">
        <f t="shared" si="61"/>
        <v>2.5605588006334394</v>
      </c>
      <c r="O95" s="163">
        <f t="shared" si="62"/>
        <v>2.5171837359680236</v>
      </c>
      <c r="P95" s="64">
        <f t="shared" ref="P95" si="92">(O95-N95)/N95</f>
        <v>-1.6939687014680384E-2</v>
      </c>
    </row>
    <row r="96" spans="1:16" ht="26.25" customHeight="1" thickBot="1" x14ac:dyDescent="0.3">
      <c r="A96" s="17" t="s">
        <v>18</v>
      </c>
      <c r="B96" s="22">
        <v>231712.35999999984</v>
      </c>
      <c r="C96" s="165">
        <v>207383.49999999994</v>
      </c>
      <c r="D96" s="305">
        <f>SUM(D68:D95)</f>
        <v>1.0000000000000004</v>
      </c>
      <c r="E96" s="306">
        <f>SUM(E68:E95)</f>
        <v>0.99999999999999944</v>
      </c>
      <c r="F96" s="69">
        <f>(C96-B96)/B96</f>
        <v>-0.10499595274071662</v>
      </c>
      <c r="G96" s="2"/>
      <c r="H96" s="22">
        <v>57728.417000000023</v>
      </c>
      <c r="I96" s="165">
        <v>54663.835000000014</v>
      </c>
      <c r="J96" s="317">
        <f t="shared" ref="J96" si="93">H96/$H$96</f>
        <v>1</v>
      </c>
      <c r="K96" s="306">
        <f t="shared" si="66"/>
        <v>1</v>
      </c>
      <c r="L96" s="69">
        <f>(I96-H96)/H96</f>
        <v>-5.3086194967029987E-2</v>
      </c>
      <c r="M96" s="2"/>
      <c r="N96" s="43">
        <f t="shared" si="61"/>
        <v>2.4913827212324824</v>
      </c>
      <c r="O96" s="170">
        <f t="shared" si="62"/>
        <v>2.6358815913512901</v>
      </c>
      <c r="P96" s="69">
        <f>(O96-N96)/N96</f>
        <v>5.7999467077994492E-2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82 J68:K82 D7:E13 J7:K1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style="12" customWidth="1"/>
    <col min="17" max="18" width="9.140625" style="40"/>
    <col min="19" max="19" width="10.85546875" customWidth="1"/>
  </cols>
  <sheetData>
    <row r="1" spans="1:19" ht="15.75" x14ac:dyDescent="0.25">
      <c r="A1" s="35" t="s">
        <v>93</v>
      </c>
      <c r="B1" s="5"/>
    </row>
    <row r="3" spans="1:19" ht="15.75" thickBot="1" x14ac:dyDescent="0.3"/>
    <row r="4" spans="1:19" x14ac:dyDescent="0.25">
      <c r="A4" s="437" t="s">
        <v>16</v>
      </c>
      <c r="B4" s="451"/>
      <c r="C4" s="451"/>
      <c r="D4" s="451"/>
      <c r="E4" s="454" t="s">
        <v>1</v>
      </c>
      <c r="F4" s="455"/>
      <c r="G4" s="450" t="s">
        <v>104</v>
      </c>
      <c r="H4" s="450"/>
      <c r="I4" s="148" t="s">
        <v>0</v>
      </c>
      <c r="K4" s="456" t="s">
        <v>19</v>
      </c>
      <c r="L4" s="450"/>
      <c r="M4" s="448" t="s">
        <v>104</v>
      </c>
      <c r="N4" s="449"/>
      <c r="O4" s="148" t="s">
        <v>0</v>
      </c>
      <c r="P4"/>
      <c r="Q4" s="462" t="s">
        <v>22</v>
      </c>
      <c r="R4" s="450"/>
      <c r="S4" s="148" t="s">
        <v>0</v>
      </c>
    </row>
    <row r="5" spans="1:19" x14ac:dyDescent="0.25">
      <c r="A5" s="452"/>
      <c r="B5" s="453"/>
      <c r="C5" s="453"/>
      <c r="D5" s="453"/>
      <c r="E5" s="457" t="s">
        <v>159</v>
      </c>
      <c r="F5" s="458"/>
      <c r="G5" s="459" t="str">
        <f>E5</f>
        <v>jan-jun</v>
      </c>
      <c r="H5" s="459"/>
      <c r="I5" s="149" t="s">
        <v>138</v>
      </c>
      <c r="K5" s="460" t="str">
        <f>E5</f>
        <v>jan-jun</v>
      </c>
      <c r="L5" s="459"/>
      <c r="M5" s="461" t="str">
        <f>E5</f>
        <v>jan-jun</v>
      </c>
      <c r="N5" s="447"/>
      <c r="O5" s="149" t="str">
        <f>I5</f>
        <v>2022/2021</v>
      </c>
      <c r="P5"/>
      <c r="Q5" s="460" t="str">
        <f>E5</f>
        <v>jan-jun</v>
      </c>
      <c r="R5" s="458"/>
      <c r="S5" s="149" t="str">
        <f>O5</f>
        <v>2022/2021</v>
      </c>
    </row>
    <row r="6" spans="1:19" ht="15.75" thickBot="1" x14ac:dyDescent="0.3">
      <c r="A6" s="438"/>
      <c r="B6" s="464"/>
      <c r="C6" s="464"/>
      <c r="D6" s="464"/>
      <c r="E6" s="117">
        <v>2021</v>
      </c>
      <c r="F6" s="164">
        <v>2022</v>
      </c>
      <c r="G6" s="201">
        <f>E6</f>
        <v>2021</v>
      </c>
      <c r="H6" s="157">
        <f>F6</f>
        <v>2022</v>
      </c>
      <c r="I6" s="149" t="s">
        <v>1</v>
      </c>
      <c r="K6" s="200">
        <f>E6</f>
        <v>2021</v>
      </c>
      <c r="L6" s="158">
        <f>F6</f>
        <v>2022</v>
      </c>
      <c r="M6" s="156">
        <f>G6</f>
        <v>2021</v>
      </c>
      <c r="N6" s="157">
        <f>H6</f>
        <v>2022</v>
      </c>
      <c r="O6" s="322">
        <v>1000</v>
      </c>
      <c r="P6"/>
      <c r="Q6" s="200">
        <f>E6</f>
        <v>2021</v>
      </c>
      <c r="R6" s="158">
        <f>F6</f>
        <v>2022</v>
      </c>
      <c r="S6" s="149"/>
    </row>
    <row r="7" spans="1:19" ht="24" customHeight="1" thickBot="1" x14ac:dyDescent="0.3">
      <c r="A7" s="17" t="s">
        <v>20</v>
      </c>
      <c r="B7" s="18"/>
      <c r="C7" s="18"/>
      <c r="D7" s="18"/>
      <c r="E7" s="22">
        <v>243594.27000000005</v>
      </c>
      <c r="F7" s="165">
        <v>193745.34000000003</v>
      </c>
      <c r="G7" s="305">
        <f>E7/E15</f>
        <v>0.4229597869857733</v>
      </c>
      <c r="H7" s="306">
        <f>F7/F15</f>
        <v>0.36365519822932163</v>
      </c>
      <c r="I7" s="190">
        <f t="shared" ref="I7:I18" si="0">(F7-E7)/E7</f>
        <v>-0.20463917316281705</v>
      </c>
      <c r="J7" s="11"/>
      <c r="K7" s="22">
        <v>38208.569999999985</v>
      </c>
      <c r="L7" s="165">
        <v>28191.482000000025</v>
      </c>
      <c r="M7" s="305">
        <f>K7/K15</f>
        <v>0.48357805669726389</v>
      </c>
      <c r="N7" s="306">
        <f>L7/L15</f>
        <v>0.39238080243320655</v>
      </c>
      <c r="O7" s="190">
        <f t="shared" ref="O7:O18" si="1">(L7-K7)/K7</f>
        <v>-0.26216861819220044</v>
      </c>
      <c r="P7" s="51"/>
      <c r="Q7" s="219">
        <f t="shared" ref="Q7:Q18" si="2">(K7/E7)*10</f>
        <v>1.5685332007193755</v>
      </c>
      <c r="R7" s="220">
        <f t="shared" ref="R7:R18" si="3">(L7/F7)*10</f>
        <v>1.4550792292604315</v>
      </c>
      <c r="S7" s="67">
        <f>(R7-Q7)/Q7</f>
        <v>-7.2331252795229742E-2</v>
      </c>
    </row>
    <row r="8" spans="1:19" s="8" customFormat="1" ht="24" customHeight="1" x14ac:dyDescent="0.25">
      <c r="A8" s="57"/>
      <c r="B8" s="205" t="s">
        <v>33</v>
      </c>
      <c r="C8" s="205"/>
      <c r="D8" s="206"/>
      <c r="E8" s="208">
        <v>136988.67000000004</v>
      </c>
      <c r="F8" s="209">
        <v>93266.1</v>
      </c>
      <c r="G8" s="307">
        <f>E8/E7</f>
        <v>0.56236409009128174</v>
      </c>
      <c r="H8" s="308">
        <f>F8/F7</f>
        <v>0.48138499744045454</v>
      </c>
      <c r="I8" s="245">
        <f t="shared" si="0"/>
        <v>-0.3191692422446325</v>
      </c>
      <c r="J8" s="4"/>
      <c r="K8" s="208">
        <v>29080.536999999989</v>
      </c>
      <c r="L8" s="209">
        <v>19389.481000000025</v>
      </c>
      <c r="M8" s="312">
        <f>K8/K7</f>
        <v>0.76109985272937464</v>
      </c>
      <c r="N8" s="308">
        <f>L8/L7</f>
        <v>0.68777799620466951</v>
      </c>
      <c r="O8" s="246">
        <f t="shared" si="1"/>
        <v>-0.33324886675923376</v>
      </c>
      <c r="P8" s="56"/>
      <c r="Q8" s="221">
        <f t="shared" si="2"/>
        <v>2.1228424949304188</v>
      </c>
      <c r="R8" s="222">
        <f t="shared" si="3"/>
        <v>2.0789419735573831</v>
      </c>
      <c r="S8" s="210">
        <f t="shared" ref="S8:S18" si="4">(R8-Q8)/Q8</f>
        <v>-2.0680065279395411E-2</v>
      </c>
    </row>
    <row r="9" spans="1:19" ht="24" customHeight="1" x14ac:dyDescent="0.25">
      <c r="A9" s="13"/>
      <c r="B9" s="1" t="s">
        <v>37</v>
      </c>
      <c r="D9" s="1"/>
      <c r="E9" s="24">
        <v>60326.15</v>
      </c>
      <c r="F9" s="160">
        <v>59666.720000000008</v>
      </c>
      <c r="G9" s="309">
        <f>E9/E7</f>
        <v>0.24765011919204827</v>
      </c>
      <c r="H9" s="259">
        <f>F9/F7</f>
        <v>0.30796467156319735</v>
      </c>
      <c r="I9" s="210">
        <f t="shared" si="0"/>
        <v>-1.0931080468420295E-2</v>
      </c>
      <c r="J9" s="1"/>
      <c r="K9" s="24">
        <v>6535.2869999999994</v>
      </c>
      <c r="L9" s="160">
        <v>6403.2370000000001</v>
      </c>
      <c r="M9" s="309">
        <f>K9/K7</f>
        <v>0.1710424389083392</v>
      </c>
      <c r="N9" s="259">
        <f>L9/L7</f>
        <v>0.22713374912322787</v>
      </c>
      <c r="O9" s="210">
        <f t="shared" si="1"/>
        <v>-2.0205692573256429E-2</v>
      </c>
      <c r="P9" s="7"/>
      <c r="Q9" s="221">
        <f t="shared" si="2"/>
        <v>1.083325721929876</v>
      </c>
      <c r="R9" s="222">
        <f t="shared" si="3"/>
        <v>1.0731672530348575</v>
      </c>
      <c r="S9" s="210">
        <f t="shared" si="4"/>
        <v>-9.377114093554257E-3</v>
      </c>
    </row>
    <row r="10" spans="1:19" ht="24" customHeight="1" thickBot="1" x14ac:dyDescent="0.3">
      <c r="A10" s="13"/>
      <c r="B10" s="1" t="s">
        <v>36</v>
      </c>
      <c r="D10" s="1"/>
      <c r="E10" s="24">
        <v>46279.450000000019</v>
      </c>
      <c r="F10" s="160">
        <v>40812.520000000011</v>
      </c>
      <c r="G10" s="309">
        <f>E10/E7</f>
        <v>0.18998579071667002</v>
      </c>
      <c r="H10" s="259">
        <f>F10/F7</f>
        <v>0.21065033099634811</v>
      </c>
      <c r="I10" s="218">
        <f t="shared" si="0"/>
        <v>-0.11812867266140815</v>
      </c>
      <c r="J10" s="1"/>
      <c r="K10" s="24">
        <v>2592.7460000000005</v>
      </c>
      <c r="L10" s="160">
        <v>2398.764000000001</v>
      </c>
      <c r="M10" s="309">
        <f>K10/K7</f>
        <v>6.7857708362286301E-2</v>
      </c>
      <c r="N10" s="259">
        <f>L10/L7</f>
        <v>8.5088254672102695E-2</v>
      </c>
      <c r="O10" s="248">
        <f t="shared" si="1"/>
        <v>-7.4817201530732083E-2</v>
      </c>
      <c r="P10" s="7"/>
      <c r="Q10" s="221">
        <f t="shared" si="2"/>
        <v>0.56023699503775415</v>
      </c>
      <c r="R10" s="222">
        <f t="shared" si="3"/>
        <v>0.58775199375093723</v>
      </c>
      <c r="S10" s="210">
        <f t="shared" si="4"/>
        <v>4.911314132571494E-2</v>
      </c>
    </row>
    <row r="11" spans="1:19" ht="24" customHeight="1" thickBot="1" x14ac:dyDescent="0.3">
      <c r="A11" s="17" t="s">
        <v>21</v>
      </c>
      <c r="B11" s="18"/>
      <c r="C11" s="18"/>
      <c r="D11" s="18"/>
      <c r="E11" s="22">
        <v>332333.46000000008</v>
      </c>
      <c r="F11" s="165">
        <v>339026.75000000012</v>
      </c>
      <c r="G11" s="305">
        <f>E11/E15</f>
        <v>0.57704021301422659</v>
      </c>
      <c r="H11" s="306">
        <f>F11/F15</f>
        <v>0.63634480177067843</v>
      </c>
      <c r="I11" s="190">
        <f t="shared" si="0"/>
        <v>2.0140283196281337E-2</v>
      </c>
      <c r="J11" s="11"/>
      <c r="K11" s="22">
        <v>40803.637999999963</v>
      </c>
      <c r="L11" s="165">
        <v>43655.769000000044</v>
      </c>
      <c r="M11" s="305">
        <f>K11/K15</f>
        <v>0.51642194330273605</v>
      </c>
      <c r="N11" s="306">
        <f>L11/L15</f>
        <v>0.60761919756679361</v>
      </c>
      <c r="O11" s="190">
        <f t="shared" si="1"/>
        <v>6.9898938913243072E-2</v>
      </c>
      <c r="P11" s="7"/>
      <c r="Q11" s="223">
        <f t="shared" si="2"/>
        <v>1.2277920495877832</v>
      </c>
      <c r="R11" s="224">
        <f t="shared" si="3"/>
        <v>1.287679187556735</v>
      </c>
      <c r="S11" s="69">
        <f t="shared" si="4"/>
        <v>4.8776287473972689E-2</v>
      </c>
    </row>
    <row r="12" spans="1:19" s="8" customFormat="1" ht="24" customHeight="1" x14ac:dyDescent="0.25">
      <c r="A12" s="57"/>
      <c r="B12" s="4" t="s">
        <v>33</v>
      </c>
      <c r="C12" s="4"/>
      <c r="D12" s="4"/>
      <c r="E12" s="36">
        <v>202805.82000000012</v>
      </c>
      <c r="F12" s="161">
        <v>177665.64000000013</v>
      </c>
      <c r="G12" s="309">
        <f>E12/E11</f>
        <v>0.61024797202183634</v>
      </c>
      <c r="H12" s="259">
        <f>F12/F11</f>
        <v>0.524046081909466</v>
      </c>
      <c r="I12" s="245">
        <f t="shared" si="0"/>
        <v>-0.12396182713099643</v>
      </c>
      <c r="J12" s="4"/>
      <c r="K12" s="36">
        <v>30101.193999999974</v>
      </c>
      <c r="L12" s="161">
        <v>28927.03900000003</v>
      </c>
      <c r="M12" s="309">
        <f>K12/K11</f>
        <v>0.73770858372971548</v>
      </c>
      <c r="N12" s="259">
        <f>L12/L11</f>
        <v>0.66261664065521331</v>
      </c>
      <c r="O12" s="245">
        <f t="shared" si="1"/>
        <v>-3.9006924442928921E-2</v>
      </c>
      <c r="P12" s="56"/>
      <c r="Q12" s="221">
        <f t="shared" si="2"/>
        <v>1.4842371880649163</v>
      </c>
      <c r="R12" s="222">
        <f t="shared" si="3"/>
        <v>1.6281729545454038</v>
      </c>
      <c r="S12" s="210">
        <f t="shared" si="4"/>
        <v>9.6976256650828582E-2</v>
      </c>
    </row>
    <row r="13" spans="1:19" ht="24" customHeight="1" x14ac:dyDescent="0.25">
      <c r="A13" s="13"/>
      <c r="B13" s="4" t="s">
        <v>37</v>
      </c>
      <c r="D13" s="4"/>
      <c r="E13" s="189">
        <v>47526.110000000022</v>
      </c>
      <c r="F13" s="187">
        <v>45105.549999999996</v>
      </c>
      <c r="G13" s="309">
        <f>E13/E11</f>
        <v>0.14300729754987659</v>
      </c>
      <c r="H13" s="259">
        <f>F13/F11</f>
        <v>0.13304422143680397</v>
      </c>
      <c r="I13" s="210">
        <f t="shared" si="0"/>
        <v>-5.0931161839250588E-2</v>
      </c>
      <c r="J13" s="211"/>
      <c r="K13" s="189">
        <v>3857.3629999999985</v>
      </c>
      <c r="L13" s="187">
        <v>3747.6540000000009</v>
      </c>
      <c r="M13" s="309">
        <f>K13/K11</f>
        <v>9.4534781432969339E-2</v>
      </c>
      <c r="N13" s="259">
        <f>L13/L11</f>
        <v>8.5845561442291787E-2</v>
      </c>
      <c r="O13" s="210">
        <f t="shared" si="1"/>
        <v>-2.8441450804603457E-2</v>
      </c>
      <c r="P13" s="212"/>
      <c r="Q13" s="221">
        <f t="shared" si="2"/>
        <v>0.81163028070254373</v>
      </c>
      <c r="R13" s="222">
        <f t="shared" si="3"/>
        <v>0.83086316428909557</v>
      </c>
      <c r="S13" s="210">
        <f t="shared" si="4"/>
        <v>2.3696606747968963E-2</v>
      </c>
    </row>
    <row r="14" spans="1:19" ht="24" customHeight="1" thickBot="1" x14ac:dyDescent="0.3">
      <c r="A14" s="13"/>
      <c r="B14" s="1" t="s">
        <v>36</v>
      </c>
      <c r="D14" s="1"/>
      <c r="E14" s="189">
        <v>82001.52999999997</v>
      </c>
      <c r="F14" s="187">
        <v>116255.56</v>
      </c>
      <c r="G14" s="309">
        <f>E14/E11</f>
        <v>0.24674473042828715</v>
      </c>
      <c r="H14" s="259">
        <f>F14/F11</f>
        <v>0.34290969665373</v>
      </c>
      <c r="I14" s="218">
        <f t="shared" si="0"/>
        <v>0.417724279046989</v>
      </c>
      <c r="J14" s="211"/>
      <c r="K14" s="189">
        <v>6845.0809999999947</v>
      </c>
      <c r="L14" s="187">
        <v>10981.076000000008</v>
      </c>
      <c r="M14" s="309">
        <f>K14/K11</f>
        <v>0.16775663483731526</v>
      </c>
      <c r="N14" s="259">
        <f>L14/L11</f>
        <v>0.25153779790249481</v>
      </c>
      <c r="O14" s="248">
        <f t="shared" si="1"/>
        <v>0.60422878852712136</v>
      </c>
      <c r="P14" s="212"/>
      <c r="Q14" s="221">
        <f t="shared" si="2"/>
        <v>0.83475040038887049</v>
      </c>
      <c r="R14" s="222">
        <f t="shared" si="3"/>
        <v>0.94456351162903585</v>
      </c>
      <c r="S14" s="210">
        <f t="shared" si="4"/>
        <v>0.13155203182772796</v>
      </c>
    </row>
    <row r="15" spans="1:19" ht="24" customHeight="1" thickBot="1" x14ac:dyDescent="0.3">
      <c r="A15" s="17" t="s">
        <v>12</v>
      </c>
      <c r="B15" s="18"/>
      <c r="C15" s="18"/>
      <c r="D15" s="18"/>
      <c r="E15" s="22">
        <v>575927.73000000021</v>
      </c>
      <c r="F15" s="165">
        <v>532772.09000000008</v>
      </c>
      <c r="G15" s="305">
        <f>G7+G11</f>
        <v>0.99999999999999989</v>
      </c>
      <c r="H15" s="306">
        <f>H7+H11</f>
        <v>1</v>
      </c>
      <c r="I15" s="190">
        <f t="shared" si="0"/>
        <v>-7.4932387784141102E-2</v>
      </c>
      <c r="J15" s="11"/>
      <c r="K15" s="22">
        <v>79012.207999999955</v>
      </c>
      <c r="L15" s="165">
        <v>71847.251000000062</v>
      </c>
      <c r="M15" s="305">
        <f>M7+M11</f>
        <v>1</v>
      </c>
      <c r="N15" s="306">
        <f>N7+N11</f>
        <v>1.0000000000000002</v>
      </c>
      <c r="O15" s="190">
        <f t="shared" si="1"/>
        <v>-9.0681645044015186E-2</v>
      </c>
      <c r="P15" s="7"/>
      <c r="Q15" s="223">
        <f t="shared" si="2"/>
        <v>1.3719118542876885</v>
      </c>
      <c r="R15" s="224">
        <f t="shared" si="3"/>
        <v>1.3485550829060893</v>
      </c>
      <c r="S15" s="69">
        <f t="shared" si="4"/>
        <v>-1.7024979635973977E-2</v>
      </c>
    </row>
    <row r="16" spans="1:19" s="52" customFormat="1" ht="24" customHeight="1" x14ac:dyDescent="0.25">
      <c r="A16" s="207"/>
      <c r="B16" s="205" t="s">
        <v>33</v>
      </c>
      <c r="C16" s="205"/>
      <c r="D16" s="206"/>
      <c r="E16" s="208">
        <f>E8+E12</f>
        <v>339794.49000000017</v>
      </c>
      <c r="F16" s="209">
        <f t="shared" ref="F16:F17" si="5">F8+F12</f>
        <v>270931.74000000011</v>
      </c>
      <c r="G16" s="307">
        <f>E16/E15</f>
        <v>0.58999501552043698</v>
      </c>
      <c r="H16" s="308">
        <f>F16/F15</f>
        <v>0.5085321567802098</v>
      </c>
      <c r="I16" s="246">
        <f t="shared" si="0"/>
        <v>-0.20265999604643389</v>
      </c>
      <c r="J16" s="4"/>
      <c r="K16" s="208">
        <f t="shared" ref="K16:L18" si="6">K8+K12</f>
        <v>59181.730999999963</v>
      </c>
      <c r="L16" s="209">
        <f t="shared" si="6"/>
        <v>48316.520000000055</v>
      </c>
      <c r="M16" s="312">
        <f>K16/K15</f>
        <v>0.74902008813625354</v>
      </c>
      <c r="N16" s="308">
        <f>L16/L15</f>
        <v>0.67248947353601618</v>
      </c>
      <c r="O16" s="246">
        <f t="shared" si="1"/>
        <v>-0.18359062528941431</v>
      </c>
      <c r="P16" s="56"/>
      <c r="Q16" s="221">
        <f t="shared" si="2"/>
        <v>1.7416918973583102</v>
      </c>
      <c r="R16" s="222">
        <f t="shared" si="3"/>
        <v>1.783346609740152</v>
      </c>
      <c r="S16" s="210">
        <f t="shared" si="4"/>
        <v>2.3916234808820717E-2</v>
      </c>
    </row>
    <row r="17" spans="1:19" ht="24" customHeight="1" x14ac:dyDescent="0.25">
      <c r="A17" s="13"/>
      <c r="B17" s="4" t="s">
        <v>37</v>
      </c>
      <c r="C17" s="4"/>
      <c r="D17" s="213"/>
      <c r="E17" s="189">
        <f>E9+E13</f>
        <v>107852.26000000002</v>
      </c>
      <c r="F17" s="187">
        <f t="shared" si="5"/>
        <v>104772.27</v>
      </c>
      <c r="G17" s="310">
        <f>E17/E15</f>
        <v>0.18726700310123978</v>
      </c>
      <c r="H17" s="259">
        <f>F17/F15</f>
        <v>0.19665495240187975</v>
      </c>
      <c r="I17" s="210">
        <f t="shared" si="0"/>
        <v>-2.8557491516635988E-2</v>
      </c>
      <c r="J17" s="211"/>
      <c r="K17" s="189">
        <f t="shared" si="6"/>
        <v>10392.649999999998</v>
      </c>
      <c r="L17" s="187">
        <f t="shared" si="6"/>
        <v>10150.891000000001</v>
      </c>
      <c r="M17" s="309">
        <f>K17/K15</f>
        <v>0.13153220575736857</v>
      </c>
      <c r="N17" s="259">
        <f>L17/L15</f>
        <v>0.14128433389887099</v>
      </c>
      <c r="O17" s="210">
        <f t="shared" si="1"/>
        <v>-2.3262498015424019E-2</v>
      </c>
      <c r="P17" s="212"/>
      <c r="Q17" s="221">
        <f t="shared" si="2"/>
        <v>0.96360057730825444</v>
      </c>
      <c r="R17" s="222">
        <f t="shared" si="3"/>
        <v>0.96885282718413956</v>
      </c>
      <c r="S17" s="210">
        <f t="shared" si="4"/>
        <v>5.450650403880924E-3</v>
      </c>
    </row>
    <row r="18" spans="1:19" ht="24" customHeight="1" thickBot="1" x14ac:dyDescent="0.3">
      <c r="A18" s="14"/>
      <c r="B18" s="214" t="s">
        <v>36</v>
      </c>
      <c r="C18" s="214"/>
      <c r="D18" s="215"/>
      <c r="E18" s="216">
        <f>E10+E14</f>
        <v>128280.97999999998</v>
      </c>
      <c r="F18" s="217">
        <f>F10+F14</f>
        <v>157068.08000000002</v>
      </c>
      <c r="G18" s="311">
        <f>E18/E15</f>
        <v>0.22273798137832318</v>
      </c>
      <c r="H18" s="265">
        <f>F18/F15</f>
        <v>0.29481289081791051</v>
      </c>
      <c r="I18" s="247">
        <f t="shared" si="0"/>
        <v>0.22440661117493832</v>
      </c>
      <c r="J18" s="211"/>
      <c r="K18" s="216">
        <f t="shared" si="6"/>
        <v>9437.8269999999957</v>
      </c>
      <c r="L18" s="217">
        <f t="shared" si="6"/>
        <v>13379.840000000009</v>
      </c>
      <c r="M18" s="311">
        <f>K18/K15</f>
        <v>0.11944770610637791</v>
      </c>
      <c r="N18" s="265">
        <f>L18/L15</f>
        <v>0.18622619256511286</v>
      </c>
      <c r="O18" s="218">
        <f t="shared" si="1"/>
        <v>0.41768226944613579</v>
      </c>
      <c r="P18" s="212"/>
      <c r="Q18" s="225">
        <f t="shared" si="2"/>
        <v>0.73571522450171467</v>
      </c>
      <c r="R18" s="226">
        <f t="shared" si="3"/>
        <v>0.85184972019776439</v>
      </c>
      <c r="S18" s="218">
        <f t="shared" si="4"/>
        <v>0.15785251117333518</v>
      </c>
    </row>
    <row r="19" spans="1:19" ht="6.75" customHeight="1" x14ac:dyDescent="0.25">
      <c r="Q19" s="227"/>
      <c r="R19" s="227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5" t="s">
        <v>41</v>
      </c>
    </row>
    <row r="3" spans="1:16" ht="8.25" customHeight="1" thickBot="1" x14ac:dyDescent="0.3"/>
    <row r="4" spans="1:16" x14ac:dyDescent="0.25">
      <c r="A4" s="467" t="s">
        <v>3</v>
      </c>
      <c r="B4" s="454" t="s">
        <v>1</v>
      </c>
      <c r="C4" s="450"/>
      <c r="D4" s="454" t="s">
        <v>104</v>
      </c>
      <c r="E4" s="450"/>
      <c r="F4" s="148" t="s">
        <v>0</v>
      </c>
      <c r="H4" s="465" t="s">
        <v>19</v>
      </c>
      <c r="I4" s="466"/>
      <c r="J4" s="454" t="s">
        <v>104</v>
      </c>
      <c r="K4" s="455"/>
      <c r="L4" s="148" t="s">
        <v>0</v>
      </c>
      <c r="N4" s="462" t="s">
        <v>22</v>
      </c>
      <c r="O4" s="450"/>
      <c r="P4" s="148" t="s">
        <v>0</v>
      </c>
    </row>
    <row r="5" spans="1:16" x14ac:dyDescent="0.25">
      <c r="A5" s="468"/>
      <c r="B5" s="457" t="s">
        <v>159</v>
      </c>
      <c r="C5" s="459"/>
      <c r="D5" s="457" t="str">
        <f>B5</f>
        <v>jan-jun</v>
      </c>
      <c r="E5" s="459"/>
      <c r="F5" s="149" t="s">
        <v>138</v>
      </c>
      <c r="H5" s="460" t="str">
        <f>B5</f>
        <v>jan-jun</v>
      </c>
      <c r="I5" s="459"/>
      <c r="J5" s="457" t="str">
        <f>B5</f>
        <v>jan-jun</v>
      </c>
      <c r="K5" s="458"/>
      <c r="L5" s="149" t="str">
        <f>F5</f>
        <v>2022/2021</v>
      </c>
      <c r="N5" s="460" t="str">
        <f>B5</f>
        <v>jan-jun</v>
      </c>
      <c r="O5" s="458"/>
      <c r="P5" s="149" t="str">
        <f>F5</f>
        <v>2022/2021</v>
      </c>
    </row>
    <row r="6" spans="1:16" ht="19.5" customHeight="1" thickBot="1" x14ac:dyDescent="0.3">
      <c r="A6" s="469"/>
      <c r="B6" s="117">
        <f>'6'!E6</f>
        <v>2021</v>
      </c>
      <c r="C6" s="152">
        <f>'6'!F6</f>
        <v>2022</v>
      </c>
      <c r="D6" s="117">
        <f>B6</f>
        <v>2021</v>
      </c>
      <c r="E6" s="152">
        <f>C6</f>
        <v>2022</v>
      </c>
      <c r="F6" s="150" t="s">
        <v>1</v>
      </c>
      <c r="H6" s="30">
        <f>B6</f>
        <v>2021</v>
      </c>
      <c r="I6" s="152">
        <f>E6</f>
        <v>2022</v>
      </c>
      <c r="J6" s="117">
        <f>B6</f>
        <v>2021</v>
      </c>
      <c r="K6" s="152">
        <f>C6</f>
        <v>2022</v>
      </c>
      <c r="L6" s="321">
        <v>1000</v>
      </c>
      <c r="N6" s="30">
        <f>B6</f>
        <v>2021</v>
      </c>
      <c r="O6" s="152">
        <f>C6</f>
        <v>2022</v>
      </c>
      <c r="P6" s="150"/>
    </row>
    <row r="7" spans="1:16" ht="20.100000000000001" customHeight="1" x14ac:dyDescent="0.25">
      <c r="A7" s="13" t="s">
        <v>171</v>
      </c>
      <c r="B7" s="45">
        <v>80352.849999999991</v>
      </c>
      <c r="C7" s="167">
        <v>123475.22000000002</v>
      </c>
      <c r="D7" s="309">
        <f>B7/$B$33</f>
        <v>0.13951898096658757</v>
      </c>
      <c r="E7" s="308">
        <f>C7/$C$33</f>
        <v>0.23175992571232484</v>
      </c>
      <c r="F7" s="64">
        <f>(C7-B7)/B7</f>
        <v>0.53666260748685368</v>
      </c>
      <c r="H7" s="45">
        <v>7298.4860000000008</v>
      </c>
      <c r="I7" s="167">
        <v>12115.564</v>
      </c>
      <c r="J7" s="309">
        <f>H7/$H$33</f>
        <v>9.2371624395055515E-2</v>
      </c>
      <c r="K7" s="308">
        <f>I7/$I$33</f>
        <v>0.16862947198912315</v>
      </c>
      <c r="L7" s="64">
        <f>(I7-H7)/H7</f>
        <v>0.66001058301680637</v>
      </c>
      <c r="N7" s="39">
        <f t="shared" ref="N7:N33" si="0">(H7/B7)*10</f>
        <v>0.90830455920356301</v>
      </c>
      <c r="O7" s="172">
        <f t="shared" ref="O7:O33" si="1">(I7/C7)*10</f>
        <v>0.98121420638084289</v>
      </c>
      <c r="P7" s="73">
        <f>(O7-N7)/N7</f>
        <v>8.0270044269303148E-2</v>
      </c>
    </row>
    <row r="8" spans="1:16" ht="20.100000000000001" customHeight="1" x14ac:dyDescent="0.25">
      <c r="A8" s="13" t="s">
        <v>163</v>
      </c>
      <c r="B8" s="24">
        <v>69064.150000000009</v>
      </c>
      <c r="C8" s="160">
        <v>58536.780000000013</v>
      </c>
      <c r="D8" s="309">
        <f t="shared" ref="D8:D32" si="2">B8/$B$33</f>
        <v>0.11991808416656724</v>
      </c>
      <c r="E8" s="259">
        <f t="shared" ref="E8:E32" si="3">C8/$C$33</f>
        <v>0.10987208432784087</v>
      </c>
      <c r="F8" s="64">
        <f t="shared" ref="F8:F33" si="4">(C8-B8)/B8</f>
        <v>-0.15242886504792999</v>
      </c>
      <c r="H8" s="24">
        <v>8036.6589999999987</v>
      </c>
      <c r="I8" s="160">
        <v>7588.5339999999987</v>
      </c>
      <c r="J8" s="309">
        <f t="shared" ref="J8:J32" si="5">H8/$H$33</f>
        <v>0.10171414270564365</v>
      </c>
      <c r="K8" s="259">
        <f t="shared" ref="K8:K32" si="6">I8/$I$33</f>
        <v>0.10562038066007562</v>
      </c>
      <c r="L8" s="64">
        <f t="shared" ref="L8:L33" si="7">(I8-H8)/H8</f>
        <v>-5.5760111260164211E-2</v>
      </c>
      <c r="N8" s="39">
        <f t="shared" si="0"/>
        <v>1.1636513299591753</v>
      </c>
      <c r="O8" s="173">
        <f t="shared" si="1"/>
        <v>1.2963702479022585</v>
      </c>
      <c r="P8" s="64">
        <f t="shared" ref="P8:P71" si="8">(O8-N8)/N8</f>
        <v>0.11405385318275658</v>
      </c>
    </row>
    <row r="9" spans="1:16" ht="20.100000000000001" customHeight="1" x14ac:dyDescent="0.25">
      <c r="A9" s="13" t="s">
        <v>164</v>
      </c>
      <c r="B9" s="24">
        <v>22002.659999999989</v>
      </c>
      <c r="C9" s="160">
        <v>18604.539999999994</v>
      </c>
      <c r="D9" s="309">
        <f t="shared" si="2"/>
        <v>3.8203855890043686E-2</v>
      </c>
      <c r="E9" s="259">
        <f t="shared" si="3"/>
        <v>3.4920260181046645E-2</v>
      </c>
      <c r="F9" s="64">
        <f t="shared" si="4"/>
        <v>-0.15444132663959709</v>
      </c>
      <c r="H9" s="24">
        <v>4802.7580000000007</v>
      </c>
      <c r="I9" s="160">
        <v>4876.4990000000016</v>
      </c>
      <c r="J9" s="309">
        <f t="shared" si="5"/>
        <v>6.0785011855383167E-2</v>
      </c>
      <c r="K9" s="259">
        <f t="shared" si="6"/>
        <v>6.7873146600974349E-2</v>
      </c>
      <c r="L9" s="64">
        <f t="shared" si="7"/>
        <v>1.5353886246194558E-2</v>
      </c>
      <c r="N9" s="39">
        <f t="shared" si="0"/>
        <v>2.1828078968633808</v>
      </c>
      <c r="O9" s="173">
        <f t="shared" si="1"/>
        <v>2.6211338737748973</v>
      </c>
      <c r="P9" s="64">
        <f t="shared" si="8"/>
        <v>0.20080831553769601</v>
      </c>
    </row>
    <row r="10" spans="1:16" ht="20.100000000000001" customHeight="1" x14ac:dyDescent="0.25">
      <c r="A10" s="13" t="s">
        <v>215</v>
      </c>
      <c r="B10" s="24">
        <v>24077.929999999997</v>
      </c>
      <c r="C10" s="160">
        <v>22717.899999999998</v>
      </c>
      <c r="D10" s="309">
        <f t="shared" si="2"/>
        <v>4.1807207303596924E-2</v>
      </c>
      <c r="E10" s="259">
        <f t="shared" si="3"/>
        <v>4.2640934888312193E-2</v>
      </c>
      <c r="F10" s="64">
        <f t="shared" si="4"/>
        <v>-5.6484506766154692E-2</v>
      </c>
      <c r="H10" s="24">
        <v>3993.4380000000001</v>
      </c>
      <c r="I10" s="160">
        <v>4049.6169999999997</v>
      </c>
      <c r="J10" s="309">
        <f t="shared" si="5"/>
        <v>5.0542037757000793E-2</v>
      </c>
      <c r="K10" s="259">
        <f t="shared" si="6"/>
        <v>5.6364258111977025E-2</v>
      </c>
      <c r="L10" s="64">
        <f t="shared" si="7"/>
        <v>1.4067828272280584E-2</v>
      </c>
      <c r="N10" s="39">
        <f t="shared" si="0"/>
        <v>1.6585470594855956</v>
      </c>
      <c r="O10" s="173">
        <f t="shared" si="1"/>
        <v>1.7825666104701579</v>
      </c>
      <c r="P10" s="64">
        <f t="shared" si="8"/>
        <v>7.477602174461509E-2</v>
      </c>
    </row>
    <row r="11" spans="1:16" ht="20.100000000000001" customHeight="1" x14ac:dyDescent="0.25">
      <c r="A11" s="13" t="s">
        <v>165</v>
      </c>
      <c r="B11" s="24">
        <v>27722.920000000002</v>
      </c>
      <c r="C11" s="160">
        <v>23556.700000000004</v>
      </c>
      <c r="D11" s="309">
        <f t="shared" si="2"/>
        <v>4.8136109021873284E-2</v>
      </c>
      <c r="E11" s="259">
        <f t="shared" si="3"/>
        <v>4.4215341685785399E-2</v>
      </c>
      <c r="F11" s="64">
        <f t="shared" si="4"/>
        <v>-0.15028070636137886</v>
      </c>
      <c r="H11" s="24">
        <v>4130.8059999999987</v>
      </c>
      <c r="I11" s="160">
        <v>3807.1180000000008</v>
      </c>
      <c r="J11" s="309">
        <f t="shared" si="5"/>
        <v>5.228060453645339E-2</v>
      </c>
      <c r="K11" s="259">
        <f t="shared" si="6"/>
        <v>5.2989055906954609E-2</v>
      </c>
      <c r="L11" s="64">
        <f t="shared" si="7"/>
        <v>-7.8359525961760962E-2</v>
      </c>
      <c r="N11" s="39">
        <f t="shared" si="0"/>
        <v>1.490032795968101</v>
      </c>
      <c r="O11" s="173">
        <f t="shared" si="1"/>
        <v>1.6161508190875631</v>
      </c>
      <c r="P11" s="64">
        <f t="shared" si="8"/>
        <v>8.464110552514445E-2</v>
      </c>
    </row>
    <row r="12" spans="1:16" ht="20.100000000000001" customHeight="1" x14ac:dyDescent="0.25">
      <c r="A12" s="13" t="s">
        <v>170</v>
      </c>
      <c r="B12" s="24">
        <v>19281.630000000005</v>
      </c>
      <c r="C12" s="160">
        <v>17209.38</v>
      </c>
      <c r="D12" s="309">
        <f t="shared" si="2"/>
        <v>3.3479252683318451E-2</v>
      </c>
      <c r="E12" s="259">
        <f t="shared" si="3"/>
        <v>3.2301579461491696E-2</v>
      </c>
      <c r="F12" s="64">
        <f t="shared" si="4"/>
        <v>-0.10747276034235712</v>
      </c>
      <c r="H12" s="24">
        <v>3586.6700000000005</v>
      </c>
      <c r="I12" s="160">
        <v>3481.5179999999991</v>
      </c>
      <c r="J12" s="309">
        <f t="shared" si="5"/>
        <v>4.5393871286320726E-2</v>
      </c>
      <c r="K12" s="259">
        <f t="shared" si="6"/>
        <v>4.8457219330493226E-2</v>
      </c>
      <c r="L12" s="64">
        <f t="shared" si="7"/>
        <v>-2.9317444872263516E-2</v>
      </c>
      <c r="N12" s="39">
        <f t="shared" si="0"/>
        <v>1.8601487529840577</v>
      </c>
      <c r="O12" s="173">
        <f t="shared" si="1"/>
        <v>2.0230351122469252</v>
      </c>
      <c r="P12" s="64">
        <f t="shared" si="8"/>
        <v>8.7566308340429569E-2</v>
      </c>
    </row>
    <row r="13" spans="1:16" ht="20.100000000000001" customHeight="1" x14ac:dyDescent="0.25">
      <c r="A13" s="13" t="s">
        <v>169</v>
      </c>
      <c r="B13" s="24">
        <v>15683.860000000002</v>
      </c>
      <c r="C13" s="160">
        <v>14987.56</v>
      </c>
      <c r="D13" s="309">
        <f t="shared" si="2"/>
        <v>2.7232340418823039E-2</v>
      </c>
      <c r="E13" s="259">
        <f t="shared" si="3"/>
        <v>2.8131278423387387E-2</v>
      </c>
      <c r="F13" s="64">
        <f t="shared" si="4"/>
        <v>-4.4395958647935059E-2</v>
      </c>
      <c r="H13" s="24">
        <v>3330.9510000000009</v>
      </c>
      <c r="I13" s="160">
        <v>2969.4599999999996</v>
      </c>
      <c r="J13" s="309">
        <f t="shared" si="5"/>
        <v>4.215742205305794E-2</v>
      </c>
      <c r="K13" s="259">
        <f t="shared" si="6"/>
        <v>4.1330182556323543E-2</v>
      </c>
      <c r="L13" s="64">
        <f t="shared" si="7"/>
        <v>-0.10852486271938593</v>
      </c>
      <c r="N13" s="39">
        <f t="shared" si="0"/>
        <v>2.1238081696725173</v>
      </c>
      <c r="O13" s="173">
        <f t="shared" si="1"/>
        <v>1.9812831441542182</v>
      </c>
      <c r="P13" s="64">
        <f t="shared" si="8"/>
        <v>-6.7108238659933123E-2</v>
      </c>
    </row>
    <row r="14" spans="1:16" ht="20.100000000000001" customHeight="1" x14ac:dyDescent="0.25">
      <c r="A14" s="13" t="s">
        <v>183</v>
      </c>
      <c r="B14" s="24">
        <v>49166.01</v>
      </c>
      <c r="C14" s="160">
        <v>47171.409999999996</v>
      </c>
      <c r="D14" s="309">
        <f t="shared" si="2"/>
        <v>8.5368367312336227E-2</v>
      </c>
      <c r="E14" s="259">
        <f t="shared" si="3"/>
        <v>8.8539566702902944E-2</v>
      </c>
      <c r="F14" s="64">
        <f t="shared" si="4"/>
        <v>-4.0568677425725737E-2</v>
      </c>
      <c r="H14" s="24">
        <v>2560.0099999999998</v>
      </c>
      <c r="I14" s="160">
        <v>2929.6770000000001</v>
      </c>
      <c r="J14" s="309">
        <f t="shared" si="5"/>
        <v>3.2400183019818909E-2</v>
      </c>
      <c r="K14" s="259">
        <f t="shared" si="6"/>
        <v>4.0776466172658433E-2</v>
      </c>
      <c r="L14" s="64">
        <f t="shared" si="7"/>
        <v>0.1444006078101259</v>
      </c>
      <c r="N14" s="39">
        <f t="shared" si="0"/>
        <v>0.52068695425966027</v>
      </c>
      <c r="O14" s="173">
        <f t="shared" si="1"/>
        <v>0.62107047467947218</v>
      </c>
      <c r="P14" s="64">
        <f t="shared" si="8"/>
        <v>0.19279054256802422</v>
      </c>
    </row>
    <row r="15" spans="1:16" ht="20.100000000000001" customHeight="1" x14ac:dyDescent="0.25">
      <c r="A15" s="13" t="s">
        <v>167</v>
      </c>
      <c r="B15" s="24">
        <v>32653.989999999987</v>
      </c>
      <c r="C15" s="160">
        <v>29741.260000000002</v>
      </c>
      <c r="D15" s="309">
        <f t="shared" si="2"/>
        <v>5.669806869691791E-2</v>
      </c>
      <c r="E15" s="259">
        <f t="shared" si="3"/>
        <v>5.5823607426582746E-2</v>
      </c>
      <c r="F15" s="64">
        <f t="shared" si="4"/>
        <v>-8.9199819072645833E-2</v>
      </c>
      <c r="H15" s="24">
        <v>3406.2910000000006</v>
      </c>
      <c r="I15" s="160">
        <v>2757.1870000000004</v>
      </c>
      <c r="J15" s="309">
        <f t="shared" si="5"/>
        <v>4.3110945589572701E-2</v>
      </c>
      <c r="K15" s="259">
        <f t="shared" si="6"/>
        <v>3.8375678423660221E-2</v>
      </c>
      <c r="L15" s="64">
        <f t="shared" si="7"/>
        <v>-0.19056034848461278</v>
      </c>
      <c r="N15" s="39">
        <f t="shared" si="0"/>
        <v>1.0431469477390058</v>
      </c>
      <c r="O15" s="173">
        <f t="shared" si="1"/>
        <v>0.92705789869023714</v>
      </c>
      <c r="P15" s="64">
        <f t="shared" si="8"/>
        <v>-0.11128734000553683</v>
      </c>
    </row>
    <row r="16" spans="1:16" ht="20.100000000000001" customHeight="1" x14ac:dyDescent="0.25">
      <c r="A16" s="13" t="s">
        <v>174</v>
      </c>
      <c r="B16" s="24">
        <v>14693.599999999999</v>
      </c>
      <c r="C16" s="160">
        <v>24664.559999999998</v>
      </c>
      <c r="D16" s="309">
        <f t="shared" si="2"/>
        <v>2.5512923296817119E-2</v>
      </c>
      <c r="E16" s="259">
        <f t="shared" si="3"/>
        <v>4.6294767430478584E-2</v>
      </c>
      <c r="F16" s="64">
        <f t="shared" si="4"/>
        <v>0.67859204007186802</v>
      </c>
      <c r="H16" s="24">
        <v>2094.5339999999997</v>
      </c>
      <c r="I16" s="160">
        <v>2519.5600000000004</v>
      </c>
      <c r="J16" s="309">
        <f t="shared" si="5"/>
        <v>2.650899212941878E-2</v>
      </c>
      <c r="K16" s="259">
        <f t="shared" si="6"/>
        <v>3.5068286746280666E-2</v>
      </c>
      <c r="L16" s="64">
        <f t="shared" si="7"/>
        <v>0.20292150903255846</v>
      </c>
      <c r="N16" s="39">
        <f t="shared" si="0"/>
        <v>1.4254736756138726</v>
      </c>
      <c r="O16" s="173">
        <f t="shared" si="1"/>
        <v>1.0215304874686597</v>
      </c>
      <c r="P16" s="64">
        <f t="shared" si="8"/>
        <v>-0.28337470909187917</v>
      </c>
    </row>
    <row r="17" spans="1:16" ht="20.100000000000001" customHeight="1" x14ac:dyDescent="0.25">
      <c r="A17" s="13" t="s">
        <v>179</v>
      </c>
      <c r="B17" s="24">
        <v>9547.89</v>
      </c>
      <c r="C17" s="160">
        <v>8822.7799999999988</v>
      </c>
      <c r="D17" s="309">
        <f t="shared" si="2"/>
        <v>1.6578277972481025E-2</v>
      </c>
      <c r="E17" s="259">
        <f t="shared" si="3"/>
        <v>1.6560139252039276E-2</v>
      </c>
      <c r="F17" s="64">
        <f t="shared" si="4"/>
        <v>-7.5944528058031729E-2</v>
      </c>
      <c r="H17" s="24">
        <v>2669.3009999999999</v>
      </c>
      <c r="I17" s="160">
        <v>2400.1149999999993</v>
      </c>
      <c r="J17" s="309">
        <f t="shared" si="5"/>
        <v>3.3783399648823889E-2</v>
      </c>
      <c r="K17" s="259">
        <f t="shared" si="6"/>
        <v>3.3405801427252926E-2</v>
      </c>
      <c r="L17" s="64">
        <f t="shared" si="7"/>
        <v>-0.10084512761955307</v>
      </c>
      <c r="N17" s="39">
        <f t="shared" si="0"/>
        <v>2.7956972692395916</v>
      </c>
      <c r="O17" s="173">
        <f t="shared" si="1"/>
        <v>2.7203613826934365</v>
      </c>
      <c r="P17" s="64">
        <f t="shared" si="8"/>
        <v>-2.6947083067633382E-2</v>
      </c>
    </row>
    <row r="18" spans="1:16" ht="20.100000000000001" customHeight="1" x14ac:dyDescent="0.25">
      <c r="A18" s="13" t="s">
        <v>173</v>
      </c>
      <c r="B18" s="24">
        <v>29855.059999999998</v>
      </c>
      <c r="C18" s="160">
        <v>11349.71</v>
      </c>
      <c r="D18" s="309">
        <f t="shared" si="2"/>
        <v>5.1838205463730663E-2</v>
      </c>
      <c r="E18" s="259">
        <f t="shared" si="3"/>
        <v>2.1303124193311256E-2</v>
      </c>
      <c r="F18" s="64">
        <f t="shared" si="4"/>
        <v>-0.6198396519718935</v>
      </c>
      <c r="H18" s="24">
        <v>5558.3519999999999</v>
      </c>
      <c r="I18" s="160">
        <v>2010.8710000000001</v>
      </c>
      <c r="J18" s="309">
        <f t="shared" si="5"/>
        <v>7.0348015081416276E-2</v>
      </c>
      <c r="K18" s="259">
        <f t="shared" si="6"/>
        <v>2.7988141118997022E-2</v>
      </c>
      <c r="L18" s="64">
        <f t="shared" si="7"/>
        <v>-0.63822532290146428</v>
      </c>
      <c r="N18" s="39">
        <f t="shared" si="0"/>
        <v>1.86177887433487</v>
      </c>
      <c r="O18" s="173">
        <f t="shared" si="1"/>
        <v>1.7717377800842491</v>
      </c>
      <c r="P18" s="64">
        <f t="shared" si="8"/>
        <v>-4.8362936915797017E-2</v>
      </c>
    </row>
    <row r="19" spans="1:16" ht="20.100000000000001" customHeight="1" x14ac:dyDescent="0.25">
      <c r="A19" s="13" t="s">
        <v>172</v>
      </c>
      <c r="B19" s="24">
        <v>15104.050000000007</v>
      </c>
      <c r="C19" s="160">
        <v>11879.410000000002</v>
      </c>
      <c r="D19" s="309">
        <f t="shared" si="2"/>
        <v>2.6225599520967688E-2</v>
      </c>
      <c r="E19" s="259">
        <f t="shared" si="3"/>
        <v>2.2297357956570143E-2</v>
      </c>
      <c r="F19" s="64">
        <f t="shared" si="4"/>
        <v>-0.21349505596181179</v>
      </c>
      <c r="H19" s="24">
        <v>2212.3110000000001</v>
      </c>
      <c r="I19" s="160">
        <v>1633.6410000000001</v>
      </c>
      <c r="J19" s="309">
        <f t="shared" si="5"/>
        <v>2.7999609883070223E-2</v>
      </c>
      <c r="K19" s="259">
        <f t="shared" si="6"/>
        <v>2.2737696672625651E-2</v>
      </c>
      <c r="L19" s="64">
        <f t="shared" si="7"/>
        <v>-0.26156810683488896</v>
      </c>
      <c r="N19" s="39">
        <f t="shared" si="0"/>
        <v>1.4647137688235932</v>
      </c>
      <c r="O19" s="173">
        <f t="shared" si="1"/>
        <v>1.3751869831919261</v>
      </c>
      <c r="P19" s="64">
        <f t="shared" si="8"/>
        <v>-6.1122375946238171E-2</v>
      </c>
    </row>
    <row r="20" spans="1:16" ht="20.100000000000001" customHeight="1" x14ac:dyDescent="0.25">
      <c r="A20" s="13" t="s">
        <v>176</v>
      </c>
      <c r="B20" s="24">
        <v>13620.180000000004</v>
      </c>
      <c r="C20" s="160">
        <v>11254.45</v>
      </c>
      <c r="D20" s="309">
        <f t="shared" si="2"/>
        <v>2.3649113057987337E-2</v>
      </c>
      <c r="E20" s="259">
        <f t="shared" si="3"/>
        <v>2.1124323535791831E-2</v>
      </c>
      <c r="F20" s="64">
        <f t="shared" si="4"/>
        <v>-0.17369300552562467</v>
      </c>
      <c r="H20" s="24">
        <v>1721.6690000000001</v>
      </c>
      <c r="I20" s="160">
        <v>1480.8029999999999</v>
      </c>
      <c r="J20" s="309">
        <f t="shared" si="5"/>
        <v>2.1789911250170355E-2</v>
      </c>
      <c r="K20" s="259">
        <f t="shared" si="6"/>
        <v>2.0610433654587562E-2</v>
      </c>
      <c r="L20" s="64">
        <f t="shared" si="7"/>
        <v>-0.13990261775056656</v>
      </c>
      <c r="N20" s="39">
        <f t="shared" si="0"/>
        <v>1.2640574500483837</v>
      </c>
      <c r="O20" s="173">
        <f t="shared" si="1"/>
        <v>1.3157488815535188</v>
      </c>
      <c r="P20" s="64">
        <f t="shared" si="8"/>
        <v>4.0893261222546919E-2</v>
      </c>
    </row>
    <row r="21" spans="1:16" ht="20.100000000000001" customHeight="1" x14ac:dyDescent="0.25">
      <c r="A21" s="13" t="s">
        <v>166</v>
      </c>
      <c r="B21" s="24">
        <v>11002.969999999998</v>
      </c>
      <c r="C21" s="160">
        <v>6389.2300000000014</v>
      </c>
      <c r="D21" s="309">
        <f t="shared" si="2"/>
        <v>1.9104775524526312E-2</v>
      </c>
      <c r="E21" s="259">
        <f t="shared" si="3"/>
        <v>1.199242625491137E-2</v>
      </c>
      <c r="F21" s="64">
        <f t="shared" si="4"/>
        <v>-0.41931769331371416</v>
      </c>
      <c r="H21" s="24">
        <v>1972.6080000000004</v>
      </c>
      <c r="I21" s="160">
        <v>1405.3469999999998</v>
      </c>
      <c r="J21" s="309">
        <f t="shared" si="5"/>
        <v>2.4965863503017161E-2</v>
      </c>
      <c r="K21" s="259">
        <f t="shared" si="6"/>
        <v>1.9560205581143245E-2</v>
      </c>
      <c r="L21" s="64">
        <f t="shared" si="7"/>
        <v>-0.28756904564921187</v>
      </c>
      <c r="N21" s="39">
        <f t="shared" si="0"/>
        <v>1.7927959450948252</v>
      </c>
      <c r="O21" s="173">
        <f t="shared" si="1"/>
        <v>2.1995561280467277</v>
      </c>
      <c r="P21" s="64">
        <f t="shared" si="8"/>
        <v>0.22688593426642764</v>
      </c>
    </row>
    <row r="22" spans="1:16" ht="20.100000000000001" customHeight="1" x14ac:dyDescent="0.25">
      <c r="A22" s="13" t="s">
        <v>199</v>
      </c>
      <c r="B22" s="24">
        <v>12992.63</v>
      </c>
      <c r="C22" s="160">
        <v>14353.820000000002</v>
      </c>
      <c r="D22" s="309">
        <f t="shared" si="2"/>
        <v>2.2559479815288629E-2</v>
      </c>
      <c r="E22" s="259">
        <f t="shared" si="3"/>
        <v>2.6941764160356083E-2</v>
      </c>
      <c r="F22" s="64">
        <f t="shared" si="4"/>
        <v>0.1047663175200096</v>
      </c>
      <c r="H22" s="24">
        <v>1094.7149999999997</v>
      </c>
      <c r="I22" s="160">
        <v>1338.57</v>
      </c>
      <c r="J22" s="309">
        <f t="shared" si="5"/>
        <v>1.3855010861106421E-2</v>
      </c>
      <c r="K22" s="259">
        <f t="shared" si="6"/>
        <v>1.8630775448875557E-2</v>
      </c>
      <c r="L22" s="64">
        <f t="shared" si="7"/>
        <v>0.22275660788424412</v>
      </c>
      <c r="N22" s="39">
        <f t="shared" si="0"/>
        <v>0.84256613172236861</v>
      </c>
      <c r="O22" s="173">
        <f t="shared" si="1"/>
        <v>0.93255314613113427</v>
      </c>
      <c r="P22" s="64">
        <f t="shared" si="8"/>
        <v>0.10680112933665487</v>
      </c>
    </row>
    <row r="23" spans="1:16" ht="20.100000000000001" customHeight="1" x14ac:dyDescent="0.25">
      <c r="A23" s="13" t="s">
        <v>175</v>
      </c>
      <c r="B23" s="24">
        <v>4644.2199999999984</v>
      </c>
      <c r="C23" s="160">
        <v>6092.9599999999982</v>
      </c>
      <c r="D23" s="309">
        <f t="shared" si="2"/>
        <v>8.0638937111085079E-3</v>
      </c>
      <c r="E23" s="259">
        <f t="shared" si="3"/>
        <v>1.1436334812508666E-2</v>
      </c>
      <c r="F23" s="64">
        <f t="shared" si="4"/>
        <v>0.3119447399132686</v>
      </c>
      <c r="H23" s="24">
        <v>1164.9800000000005</v>
      </c>
      <c r="I23" s="160">
        <v>1187.508</v>
      </c>
      <c r="J23" s="309">
        <f t="shared" si="5"/>
        <v>1.4744303816949408E-2</v>
      </c>
      <c r="K23" s="259">
        <f t="shared" si="6"/>
        <v>1.6528231539436351E-2</v>
      </c>
      <c r="L23" s="64">
        <f t="shared" si="7"/>
        <v>1.9337671032978725E-2</v>
      </c>
      <c r="N23" s="39">
        <f t="shared" si="0"/>
        <v>2.5084513653530642</v>
      </c>
      <c r="O23" s="173">
        <f t="shared" si="1"/>
        <v>1.9489837451747596</v>
      </c>
      <c r="P23" s="64">
        <f t="shared" si="8"/>
        <v>-0.22303307447204967</v>
      </c>
    </row>
    <row r="24" spans="1:16" ht="20.100000000000001" customHeight="1" x14ac:dyDescent="0.25">
      <c r="A24" s="13" t="s">
        <v>168</v>
      </c>
      <c r="B24" s="24">
        <v>8715.2499999999982</v>
      </c>
      <c r="C24" s="160">
        <v>4447.76</v>
      </c>
      <c r="D24" s="309">
        <f t="shared" si="2"/>
        <v>1.5132541022117477E-2</v>
      </c>
      <c r="E24" s="259">
        <f t="shared" si="3"/>
        <v>8.3483352140312026E-3</v>
      </c>
      <c r="F24" s="64">
        <f t="shared" si="4"/>
        <v>-0.4896577837698286</v>
      </c>
      <c r="H24" s="24">
        <v>1471.4670000000001</v>
      </c>
      <c r="I24" s="160">
        <v>1045.1360000000002</v>
      </c>
      <c r="J24" s="309">
        <f t="shared" si="5"/>
        <v>1.8623286669827023E-2</v>
      </c>
      <c r="K24" s="259">
        <f t="shared" si="6"/>
        <v>1.4546638673760812E-2</v>
      </c>
      <c r="L24" s="64">
        <f t="shared" si="7"/>
        <v>-0.28973194777728611</v>
      </c>
      <c r="N24" s="39">
        <f t="shared" si="0"/>
        <v>1.6883818593844127</v>
      </c>
      <c r="O24" s="173">
        <f t="shared" si="1"/>
        <v>2.349803046926993</v>
      </c>
      <c r="P24" s="64">
        <f t="shared" si="8"/>
        <v>0.39174857504316934</v>
      </c>
    </row>
    <row r="25" spans="1:16" ht="20.100000000000001" customHeight="1" x14ac:dyDescent="0.25">
      <c r="A25" s="13" t="s">
        <v>189</v>
      </c>
      <c r="B25" s="24">
        <v>2373.89</v>
      </c>
      <c r="C25" s="160">
        <v>3624.9000000000005</v>
      </c>
      <c r="D25" s="309">
        <f t="shared" si="2"/>
        <v>4.1218539694207815E-3</v>
      </c>
      <c r="E25" s="259">
        <f t="shared" si="3"/>
        <v>6.8038474012405599E-3</v>
      </c>
      <c r="F25" s="64">
        <f t="shared" si="4"/>
        <v>0.52698734987720608</v>
      </c>
      <c r="H25" s="24">
        <v>651.56600000000003</v>
      </c>
      <c r="I25" s="160">
        <v>1026.528</v>
      </c>
      <c r="J25" s="309">
        <f t="shared" si="5"/>
        <v>8.2463965568460012E-3</v>
      </c>
      <c r="K25" s="259">
        <f t="shared" si="6"/>
        <v>1.4287644770152723E-2</v>
      </c>
      <c r="L25" s="64">
        <f t="shared" si="7"/>
        <v>0.57547815570487104</v>
      </c>
      <c r="N25" s="39">
        <f t="shared" si="0"/>
        <v>2.7447185842646462</v>
      </c>
      <c r="O25" s="173">
        <f t="shared" si="1"/>
        <v>2.831879500124141</v>
      </c>
      <c r="P25" s="64">
        <f t="shared" si="8"/>
        <v>3.1755866105612651E-2</v>
      </c>
    </row>
    <row r="26" spans="1:16" ht="20.100000000000001" customHeight="1" x14ac:dyDescent="0.25">
      <c r="A26" s="13" t="s">
        <v>177</v>
      </c>
      <c r="B26" s="24">
        <v>4681.9800000000014</v>
      </c>
      <c r="C26" s="160">
        <v>4156.59</v>
      </c>
      <c r="D26" s="309">
        <f t="shared" si="2"/>
        <v>8.1294574928698106E-3</v>
      </c>
      <c r="E26" s="259">
        <f t="shared" si="3"/>
        <v>7.8018163451467615E-3</v>
      </c>
      <c r="F26" s="64">
        <f t="shared" si="4"/>
        <v>-0.11221534479002497</v>
      </c>
      <c r="H26" s="24">
        <v>1029.001</v>
      </c>
      <c r="I26" s="160">
        <v>913.70300000000009</v>
      </c>
      <c r="J26" s="309">
        <f t="shared" si="5"/>
        <v>1.3023316599379175E-2</v>
      </c>
      <c r="K26" s="259">
        <f t="shared" si="6"/>
        <v>1.2717299371690645E-2</v>
      </c>
      <c r="L26" s="64">
        <f t="shared" si="7"/>
        <v>-0.11204848197426426</v>
      </c>
      <c r="N26" s="39">
        <f t="shared" si="0"/>
        <v>2.1977902511330667</v>
      </c>
      <c r="O26" s="173">
        <f t="shared" si="1"/>
        <v>2.1982033349452319</v>
      </c>
      <c r="P26" s="64">
        <f t="shared" si="8"/>
        <v>1.8795415620405094E-4</v>
      </c>
    </row>
    <row r="27" spans="1:16" ht="20.100000000000001" customHeight="1" x14ac:dyDescent="0.25">
      <c r="A27" s="13" t="s">
        <v>182</v>
      </c>
      <c r="B27" s="24">
        <v>8680.9199999999983</v>
      </c>
      <c r="C27" s="160">
        <v>5935.9100000000008</v>
      </c>
      <c r="D27" s="309">
        <f t="shared" si="2"/>
        <v>1.5072932848710027E-2</v>
      </c>
      <c r="E27" s="259">
        <f t="shared" si="3"/>
        <v>1.1141555857402369E-2</v>
      </c>
      <c r="F27" s="64">
        <f t="shared" si="4"/>
        <v>-0.31621187616059104</v>
      </c>
      <c r="H27" s="24">
        <v>1132.201</v>
      </c>
      <c r="I27" s="160">
        <v>846.452</v>
      </c>
      <c r="J27" s="309">
        <f t="shared" si="5"/>
        <v>1.4329443875305953E-2</v>
      </c>
      <c r="K27" s="259">
        <f t="shared" si="6"/>
        <v>1.1781271909763117E-2</v>
      </c>
      <c r="L27" s="64">
        <f t="shared" si="7"/>
        <v>-0.25238363152832405</v>
      </c>
      <c r="N27" s="39">
        <f t="shared" si="0"/>
        <v>1.3042407947544732</v>
      </c>
      <c r="O27" s="173">
        <f t="shared" si="1"/>
        <v>1.4259852322558797</v>
      </c>
      <c r="P27" s="64">
        <f t="shared" si="8"/>
        <v>9.3345061733270826E-2</v>
      </c>
    </row>
    <row r="28" spans="1:16" ht="20.100000000000001" customHeight="1" x14ac:dyDescent="0.25">
      <c r="A28" s="13" t="s">
        <v>180</v>
      </c>
      <c r="B28" s="24">
        <v>1384.2299999999998</v>
      </c>
      <c r="C28" s="160">
        <v>1307.8599999999999</v>
      </c>
      <c r="D28" s="309">
        <f t="shared" si="2"/>
        <v>2.4034786447945473E-3</v>
      </c>
      <c r="E28" s="259">
        <f t="shared" si="3"/>
        <v>2.4548207846248108E-3</v>
      </c>
      <c r="F28" s="64">
        <f t="shared" ref="F28:F29" si="9">(C28-B28)/B28</f>
        <v>-5.5171467169473208E-2</v>
      </c>
      <c r="H28" s="24">
        <v>362.505</v>
      </c>
      <c r="I28" s="160">
        <v>722.36200000000008</v>
      </c>
      <c r="J28" s="309">
        <f t="shared" si="5"/>
        <v>4.5879619007736117E-3</v>
      </c>
      <c r="K28" s="259">
        <f t="shared" si="6"/>
        <v>1.0054135543752398E-2</v>
      </c>
      <c r="L28" s="64">
        <f t="shared" ref="L28" si="10">(I28-H28)/H28</f>
        <v>0.99269527316864614</v>
      </c>
      <c r="N28" s="39">
        <f t="shared" si="0"/>
        <v>2.6188205717257973</v>
      </c>
      <c r="O28" s="173">
        <f t="shared" si="1"/>
        <v>5.523236432034011</v>
      </c>
      <c r="P28" s="64">
        <f t="shared" ref="P28" si="11">(O28-N28)/N28</f>
        <v>1.1090549278808397</v>
      </c>
    </row>
    <row r="29" spans="1:16" ht="20.100000000000001" customHeight="1" x14ac:dyDescent="0.25">
      <c r="A29" s="13" t="s">
        <v>200</v>
      </c>
      <c r="B29" s="24">
        <v>4911.5300000000007</v>
      </c>
      <c r="C29" s="160">
        <v>3877.98</v>
      </c>
      <c r="D29" s="309">
        <f t="shared" si="2"/>
        <v>8.5280318070463466E-3</v>
      </c>
      <c r="E29" s="259">
        <f t="shared" si="3"/>
        <v>7.2788722847700249E-3</v>
      </c>
      <c r="F29" s="64">
        <f t="shared" si="9"/>
        <v>-0.21043340873414201</v>
      </c>
      <c r="H29" s="24">
        <v>689.13800000000003</v>
      </c>
      <c r="I29" s="160">
        <v>672.39799999999991</v>
      </c>
      <c r="J29" s="309">
        <f t="shared" si="5"/>
        <v>8.7219180104421336E-3</v>
      </c>
      <c r="K29" s="259">
        <f t="shared" si="6"/>
        <v>9.3587157565708373E-3</v>
      </c>
      <c r="L29" s="64">
        <f t="shared" ref="L29:L32" si="12">(I29-H29)/H29</f>
        <v>-2.4291215982865728E-2</v>
      </c>
      <c r="N29" s="39">
        <f t="shared" ref="N29:N30" si="13">(H29/B29)*10</f>
        <v>1.4031024955563745</v>
      </c>
      <c r="O29" s="173">
        <f t="shared" ref="O29:O30" si="14">(I29/C29)*10</f>
        <v>1.7338872299496129</v>
      </c>
      <c r="P29" s="64">
        <f t="shared" ref="P29:P30" si="15">(O29-N29)/N29</f>
        <v>0.23575236694456297</v>
      </c>
    </row>
    <row r="30" spans="1:16" ht="20.100000000000001" customHeight="1" x14ac:dyDescent="0.25">
      <c r="A30" s="13" t="s">
        <v>204</v>
      </c>
      <c r="B30" s="24">
        <v>24523.790000000005</v>
      </c>
      <c r="C30" s="160">
        <v>20132.899999999998</v>
      </c>
      <c r="D30" s="309">
        <f t="shared" si="2"/>
        <v>4.2581366936438374E-2</v>
      </c>
      <c r="E30" s="259">
        <f t="shared" si="3"/>
        <v>3.7788953997196069E-2</v>
      </c>
      <c r="F30" s="64">
        <f t="shared" si="4"/>
        <v>-0.17904614254158946</v>
      </c>
      <c r="H30" s="24">
        <v>730.2199999999998</v>
      </c>
      <c r="I30" s="160">
        <v>643.14199999999994</v>
      </c>
      <c r="J30" s="309">
        <f t="shared" si="5"/>
        <v>9.2418629789462383E-3</v>
      </c>
      <c r="K30" s="259">
        <f t="shared" si="6"/>
        <v>8.9515185487055015E-3</v>
      </c>
      <c r="L30" s="64">
        <f t="shared" si="12"/>
        <v>-0.1192489934540274</v>
      </c>
      <c r="N30" s="39">
        <f t="shared" si="13"/>
        <v>0.29775984870201533</v>
      </c>
      <c r="O30" s="173">
        <f t="shared" si="14"/>
        <v>0.31944826627063166</v>
      </c>
      <c r="P30" s="64">
        <f t="shared" si="15"/>
        <v>7.2838623686705087E-2</v>
      </c>
    </row>
    <row r="31" spans="1:16" ht="20.100000000000001" customHeight="1" x14ac:dyDescent="0.25">
      <c r="A31" s="13" t="s">
        <v>198</v>
      </c>
      <c r="B31" s="24">
        <v>1877.11</v>
      </c>
      <c r="C31" s="160">
        <v>2504.5000000000005</v>
      </c>
      <c r="D31" s="309">
        <f t="shared" si="2"/>
        <v>3.2592804656236991E-3</v>
      </c>
      <c r="E31" s="259">
        <f t="shared" si="3"/>
        <v>4.7008843875436515E-3</v>
      </c>
      <c r="F31" s="64">
        <f t="shared" si="4"/>
        <v>0.33423187772693158</v>
      </c>
      <c r="H31" s="24">
        <v>446.54499999999996</v>
      </c>
      <c r="I31" s="160">
        <v>608.173</v>
      </c>
      <c r="J31" s="309">
        <f t="shared" si="5"/>
        <v>5.6515950041542947E-3</v>
      </c>
      <c r="K31" s="259">
        <f t="shared" si="6"/>
        <v>8.4648054244970336E-3</v>
      </c>
      <c r="L31" s="64">
        <f t="shared" si="12"/>
        <v>0.36195232283420498</v>
      </c>
      <c r="N31" s="39">
        <f t="shared" ref="N31:N32" si="16">(H31/B31)*10</f>
        <v>2.378896282050599</v>
      </c>
      <c r="O31" s="173">
        <f t="shared" ref="O31:O32" si="17">(I31/C31)*10</f>
        <v>2.4283210221601115</v>
      </c>
      <c r="P31" s="64">
        <f t="shared" ref="P31:P32" si="18">(O31-N31)/N31</f>
        <v>2.0776332487647823E-2</v>
      </c>
    </row>
    <row r="32" spans="1:16" ht="20.100000000000001" customHeight="1" thickBot="1" x14ac:dyDescent="0.3">
      <c r="A32" s="13" t="s">
        <v>17</v>
      </c>
      <c r="B32" s="24">
        <f>B33-SUM(B7:B31)</f>
        <v>67312.430000000109</v>
      </c>
      <c r="C32" s="160">
        <f>C33-SUM(C7:C31)</f>
        <v>35976.019999999844</v>
      </c>
      <c r="D32" s="309">
        <f t="shared" si="2"/>
        <v>0.11687652199000752</v>
      </c>
      <c r="E32" s="259">
        <f t="shared" si="3"/>
        <v>6.7526097322402626E-2</v>
      </c>
      <c r="F32" s="64">
        <f t="shared" si="4"/>
        <v>-0.4655367515331153</v>
      </c>
      <c r="H32" s="24">
        <f>H33-SUM(H7:H31)</f>
        <v>12865.026000000013</v>
      </c>
      <c r="I32" s="160">
        <f>I33-SUM(I7:I31)</f>
        <v>6817.7680000000037</v>
      </c>
      <c r="J32" s="309">
        <f t="shared" si="5"/>
        <v>0.16282326903204644</v>
      </c>
      <c r="K32" s="259">
        <f t="shared" si="6"/>
        <v>9.4892538059667769E-2</v>
      </c>
      <c r="L32" s="64">
        <f t="shared" si="12"/>
        <v>-0.47005408306209434</v>
      </c>
      <c r="N32" s="39">
        <f t="shared" si="16"/>
        <v>1.9112407619216825</v>
      </c>
      <c r="O32" s="173">
        <f t="shared" si="17"/>
        <v>1.895086782807001</v>
      </c>
      <c r="P32" s="64">
        <f t="shared" si="18"/>
        <v>-8.4520900958805333E-3</v>
      </c>
    </row>
    <row r="33" spans="1:16" ht="26.25" customHeight="1" thickBot="1" x14ac:dyDescent="0.3">
      <c r="A33" s="17" t="s">
        <v>18</v>
      </c>
      <c r="B33" s="22">
        <v>575927.73</v>
      </c>
      <c r="C33" s="165">
        <v>532772.08999999985</v>
      </c>
      <c r="D33" s="305">
        <f>SUM(D7:D32)</f>
        <v>1</v>
      </c>
      <c r="E33" s="306">
        <f>SUM(E7:E32)</f>
        <v>1.0000000000000002</v>
      </c>
      <c r="F33" s="69">
        <f t="shared" si="4"/>
        <v>-7.493238778414113E-2</v>
      </c>
      <c r="G33" s="2"/>
      <c r="H33" s="22">
        <v>79012.207999999999</v>
      </c>
      <c r="I33" s="165">
        <v>71847.251000000004</v>
      </c>
      <c r="J33" s="305">
        <f>SUM(J7:J32)</f>
        <v>1.0000000000000002</v>
      </c>
      <c r="K33" s="306">
        <f>SUM(K7:K32)</f>
        <v>1</v>
      </c>
      <c r="L33" s="69">
        <f t="shared" si="7"/>
        <v>-9.0681645044016421E-2</v>
      </c>
      <c r="N33" s="34">
        <f t="shared" si="0"/>
        <v>1.3719118542876898</v>
      </c>
      <c r="O33" s="166">
        <f t="shared" si="1"/>
        <v>1.3485550829060888</v>
      </c>
      <c r="P33" s="69">
        <f t="shared" si="8"/>
        <v>-1.7024979635975254E-2</v>
      </c>
    </row>
    <row r="35" spans="1:16" ht="15.75" thickBot="1" x14ac:dyDescent="0.3"/>
    <row r="36" spans="1:16" x14ac:dyDescent="0.25">
      <c r="A36" s="467" t="s">
        <v>2</v>
      </c>
      <c r="B36" s="454" t="s">
        <v>1</v>
      </c>
      <c r="C36" s="450"/>
      <c r="D36" s="454" t="s">
        <v>104</v>
      </c>
      <c r="E36" s="450"/>
      <c r="F36" s="148" t="s">
        <v>0</v>
      </c>
      <c r="H36" s="465" t="s">
        <v>19</v>
      </c>
      <c r="I36" s="466"/>
      <c r="J36" s="454" t="s">
        <v>104</v>
      </c>
      <c r="K36" s="455"/>
      <c r="L36" s="148" t="s">
        <v>0</v>
      </c>
      <c r="N36" s="462" t="s">
        <v>22</v>
      </c>
      <c r="O36" s="450"/>
      <c r="P36" s="148" t="s">
        <v>0</v>
      </c>
    </row>
    <row r="37" spans="1:16" x14ac:dyDescent="0.25">
      <c r="A37" s="468"/>
      <c r="B37" s="457" t="str">
        <f>B5</f>
        <v>jan-jun</v>
      </c>
      <c r="C37" s="459"/>
      <c r="D37" s="457" t="str">
        <f>B5</f>
        <v>jan-jun</v>
      </c>
      <c r="E37" s="459"/>
      <c r="F37" s="149" t="str">
        <f>F5</f>
        <v>2022/2021</v>
      </c>
      <c r="H37" s="460" t="str">
        <f>B5</f>
        <v>jan-jun</v>
      </c>
      <c r="I37" s="459"/>
      <c r="J37" s="457" t="str">
        <f>B5</f>
        <v>jan-jun</v>
      </c>
      <c r="K37" s="458"/>
      <c r="L37" s="149" t="str">
        <f>L5</f>
        <v>2022/2021</v>
      </c>
      <c r="N37" s="460" t="str">
        <f>B5</f>
        <v>jan-jun</v>
      </c>
      <c r="O37" s="458"/>
      <c r="P37" s="149" t="str">
        <f>P5</f>
        <v>2022/2021</v>
      </c>
    </row>
    <row r="38" spans="1:16" ht="19.5" customHeight="1" thickBot="1" x14ac:dyDescent="0.3">
      <c r="A38" s="469"/>
      <c r="B38" s="117">
        <f>B6</f>
        <v>2021</v>
      </c>
      <c r="C38" s="152">
        <f>C6</f>
        <v>2022</v>
      </c>
      <c r="D38" s="117">
        <f>B6</f>
        <v>2021</v>
      </c>
      <c r="E38" s="152">
        <f>C6</f>
        <v>2022</v>
      </c>
      <c r="F38" s="150" t="s">
        <v>1</v>
      </c>
      <c r="H38" s="30">
        <f>B6</f>
        <v>2021</v>
      </c>
      <c r="I38" s="152">
        <f>C6</f>
        <v>2022</v>
      </c>
      <c r="J38" s="117">
        <f>B6</f>
        <v>2021</v>
      </c>
      <c r="K38" s="152">
        <f>C6</f>
        <v>2022</v>
      </c>
      <c r="L38" s="321">
        <v>1000</v>
      </c>
      <c r="N38" s="30">
        <f>B6</f>
        <v>2021</v>
      </c>
      <c r="O38" s="152">
        <f>C6</f>
        <v>2022</v>
      </c>
      <c r="P38" s="150"/>
    </row>
    <row r="39" spans="1:16" ht="20.100000000000001" customHeight="1" x14ac:dyDescent="0.25">
      <c r="A39" s="44" t="s">
        <v>163</v>
      </c>
      <c r="B39" s="45">
        <v>69064.150000000009</v>
      </c>
      <c r="C39" s="167">
        <v>58536.780000000013</v>
      </c>
      <c r="D39" s="309">
        <f t="shared" ref="D39:D61" si="19">B39/$B$62</f>
        <v>0.28352124210475066</v>
      </c>
      <c r="E39" s="308">
        <f t="shared" ref="E39:E61" si="20">C39/$C$62</f>
        <v>0.3021325829049617</v>
      </c>
      <c r="F39" s="64">
        <f>(C39-B39)/B39</f>
        <v>-0.15242886504792999</v>
      </c>
      <c r="H39" s="45">
        <v>8036.6589999999987</v>
      </c>
      <c r="I39" s="167">
        <v>7588.5339999999987</v>
      </c>
      <c r="J39" s="309">
        <f t="shared" ref="J39:J61" si="21">H39/$H$62</f>
        <v>0.21033655538534934</v>
      </c>
      <c r="K39" s="308">
        <f t="shared" ref="K39:K61" si="22">I39/$I$62</f>
        <v>0.26917825746088841</v>
      </c>
      <c r="L39" s="64">
        <f>(I39-H39)/H39</f>
        <v>-5.5760111260164211E-2</v>
      </c>
      <c r="N39" s="39">
        <f t="shared" ref="N39:N62" si="23">(H39/B39)*10</f>
        <v>1.1636513299591753</v>
      </c>
      <c r="O39" s="172">
        <f t="shared" ref="O39:O62" si="24">(I39/C39)*10</f>
        <v>1.2963702479022585</v>
      </c>
      <c r="P39" s="73">
        <f t="shared" si="8"/>
        <v>0.11405385318275658</v>
      </c>
    </row>
    <row r="40" spans="1:16" ht="20.100000000000001" customHeight="1" x14ac:dyDescent="0.25">
      <c r="A40" s="44" t="s">
        <v>169</v>
      </c>
      <c r="B40" s="24">
        <v>15683.860000000002</v>
      </c>
      <c r="C40" s="160">
        <v>14987.56</v>
      </c>
      <c r="D40" s="309">
        <f t="shared" si="19"/>
        <v>6.4385176219457052E-2</v>
      </c>
      <c r="E40" s="259">
        <f t="shared" si="20"/>
        <v>7.7357008947931322E-2</v>
      </c>
      <c r="F40" s="64">
        <f t="shared" ref="F40:F62" si="25">(C40-B40)/B40</f>
        <v>-4.4395958647935059E-2</v>
      </c>
      <c r="H40" s="24">
        <v>3330.9510000000009</v>
      </c>
      <c r="I40" s="160">
        <v>2969.4599999999996</v>
      </c>
      <c r="J40" s="309">
        <f t="shared" si="21"/>
        <v>8.7178112135575872E-2</v>
      </c>
      <c r="K40" s="259">
        <f t="shared" si="22"/>
        <v>0.10533181618476108</v>
      </c>
      <c r="L40" s="64">
        <f t="shared" ref="L40:L62" si="26">(I40-H40)/H40</f>
        <v>-0.10852486271938593</v>
      </c>
      <c r="N40" s="39">
        <f t="shared" si="23"/>
        <v>2.1238081696725173</v>
      </c>
      <c r="O40" s="173">
        <f t="shared" si="24"/>
        <v>1.9812831441542182</v>
      </c>
      <c r="P40" s="64">
        <f t="shared" si="8"/>
        <v>-6.7108238659933123E-2</v>
      </c>
    </row>
    <row r="41" spans="1:16" ht="20.100000000000001" customHeight="1" x14ac:dyDescent="0.25">
      <c r="A41" s="44" t="s">
        <v>167</v>
      </c>
      <c r="B41" s="24">
        <v>32653.989999999987</v>
      </c>
      <c r="C41" s="160">
        <v>29741.260000000002</v>
      </c>
      <c r="D41" s="309">
        <f t="shared" si="19"/>
        <v>0.13405073116046606</v>
      </c>
      <c r="E41" s="259">
        <f t="shared" si="20"/>
        <v>0.15350696950956338</v>
      </c>
      <c r="F41" s="64">
        <f t="shared" si="25"/>
        <v>-8.9199819072645833E-2</v>
      </c>
      <c r="H41" s="24">
        <v>3406.2910000000006</v>
      </c>
      <c r="I41" s="160">
        <v>2757.1870000000004</v>
      </c>
      <c r="J41" s="309">
        <f t="shared" si="21"/>
        <v>8.9149921077915237E-2</v>
      </c>
      <c r="K41" s="259">
        <f t="shared" si="22"/>
        <v>9.780213044493373E-2</v>
      </c>
      <c r="L41" s="64">
        <f t="shared" si="26"/>
        <v>-0.19056034848461278</v>
      </c>
      <c r="N41" s="39">
        <f t="shared" si="23"/>
        <v>1.0431469477390058</v>
      </c>
      <c r="O41" s="173">
        <f t="shared" si="24"/>
        <v>0.92705789869023714</v>
      </c>
      <c r="P41" s="64">
        <f t="shared" si="8"/>
        <v>-0.11128734000553683</v>
      </c>
    </row>
    <row r="42" spans="1:16" ht="20.100000000000001" customHeight="1" x14ac:dyDescent="0.25">
      <c r="A42" s="44" t="s">
        <v>174</v>
      </c>
      <c r="B42" s="24">
        <v>14693.599999999999</v>
      </c>
      <c r="C42" s="160">
        <v>24664.559999999998</v>
      </c>
      <c r="D42" s="309">
        <f t="shared" si="19"/>
        <v>6.0319973864738259E-2</v>
      </c>
      <c r="E42" s="259">
        <f t="shared" si="20"/>
        <v>0.12730401670564045</v>
      </c>
      <c r="F42" s="64">
        <f t="shared" si="25"/>
        <v>0.67859204007186802</v>
      </c>
      <c r="H42" s="24">
        <v>2094.5339999999997</v>
      </c>
      <c r="I42" s="160">
        <v>2519.5600000000004</v>
      </c>
      <c r="J42" s="309">
        <f t="shared" si="21"/>
        <v>5.4818434712421829E-2</v>
      </c>
      <c r="K42" s="259">
        <f t="shared" si="22"/>
        <v>8.937309503629505E-2</v>
      </c>
      <c r="L42" s="64">
        <f t="shared" si="26"/>
        <v>0.20292150903255846</v>
      </c>
      <c r="N42" s="39">
        <f t="shared" si="23"/>
        <v>1.4254736756138726</v>
      </c>
      <c r="O42" s="173">
        <f t="shared" si="24"/>
        <v>1.0215304874686597</v>
      </c>
      <c r="P42" s="64">
        <f t="shared" si="8"/>
        <v>-0.28337470909187917</v>
      </c>
    </row>
    <row r="43" spans="1:16" ht="20.100000000000001" customHeight="1" x14ac:dyDescent="0.25">
      <c r="A43" s="44" t="s">
        <v>179</v>
      </c>
      <c r="B43" s="24">
        <v>9547.89</v>
      </c>
      <c r="C43" s="160">
        <v>8822.7799999999988</v>
      </c>
      <c r="D43" s="309">
        <f t="shared" si="19"/>
        <v>3.9195872710798975E-2</v>
      </c>
      <c r="E43" s="259">
        <f t="shared" si="20"/>
        <v>4.5538024295190771E-2</v>
      </c>
      <c r="F43" s="64">
        <f t="shared" si="25"/>
        <v>-7.5944528058031729E-2</v>
      </c>
      <c r="H43" s="24">
        <v>2669.3009999999999</v>
      </c>
      <c r="I43" s="160">
        <v>2400.1149999999993</v>
      </c>
      <c r="J43" s="309">
        <f t="shared" si="21"/>
        <v>6.9861316453350628E-2</v>
      </c>
      <c r="K43" s="259">
        <f t="shared" si="22"/>
        <v>8.5136176948767725E-2</v>
      </c>
      <c r="L43" s="64">
        <f t="shared" si="26"/>
        <v>-0.10084512761955307</v>
      </c>
      <c r="N43" s="39">
        <f t="shared" si="23"/>
        <v>2.7956972692395916</v>
      </c>
      <c r="O43" s="173">
        <f t="shared" si="24"/>
        <v>2.7203613826934365</v>
      </c>
      <c r="P43" s="64">
        <f t="shared" si="8"/>
        <v>-2.6947083067633382E-2</v>
      </c>
    </row>
    <row r="44" spans="1:16" ht="20.100000000000001" customHeight="1" x14ac:dyDescent="0.25">
      <c r="A44" s="44" t="s">
        <v>173</v>
      </c>
      <c r="B44" s="24">
        <v>29855.059999999998</v>
      </c>
      <c r="C44" s="160">
        <v>11349.71</v>
      </c>
      <c r="D44" s="309">
        <f t="shared" si="19"/>
        <v>0.12256060046075794</v>
      </c>
      <c r="E44" s="259">
        <f t="shared" si="20"/>
        <v>5.8580557343985644E-2</v>
      </c>
      <c r="F44" s="64">
        <f t="shared" si="25"/>
        <v>-0.6198396519718935</v>
      </c>
      <c r="H44" s="24">
        <v>5558.3519999999999</v>
      </c>
      <c r="I44" s="160">
        <v>2010.8710000000001</v>
      </c>
      <c r="J44" s="309">
        <f t="shared" si="21"/>
        <v>0.14547396042301503</v>
      </c>
      <c r="K44" s="259">
        <f t="shared" si="22"/>
        <v>7.132902768290085E-2</v>
      </c>
      <c r="L44" s="64">
        <f t="shared" si="26"/>
        <v>-0.63822532290146428</v>
      </c>
      <c r="N44" s="39">
        <f t="shared" si="23"/>
        <v>1.86177887433487</v>
      </c>
      <c r="O44" s="173">
        <f t="shared" si="24"/>
        <v>1.7717377800842491</v>
      </c>
      <c r="P44" s="64">
        <f t="shared" si="8"/>
        <v>-4.8362936915797017E-2</v>
      </c>
    </row>
    <row r="45" spans="1:16" ht="20.100000000000001" customHeight="1" x14ac:dyDescent="0.25">
      <c r="A45" s="44" t="s">
        <v>172</v>
      </c>
      <c r="B45" s="24">
        <v>15104.050000000007</v>
      </c>
      <c r="C45" s="160">
        <v>11879.410000000002</v>
      </c>
      <c r="D45" s="309">
        <f t="shared" si="19"/>
        <v>6.2004947817532831E-2</v>
      </c>
      <c r="E45" s="259">
        <f t="shared" si="20"/>
        <v>6.1314558584996154E-2</v>
      </c>
      <c r="F45" s="64">
        <f t="shared" si="25"/>
        <v>-0.21349505596181179</v>
      </c>
      <c r="H45" s="24">
        <v>2212.3110000000001</v>
      </c>
      <c r="I45" s="160">
        <v>1633.6410000000001</v>
      </c>
      <c r="J45" s="309">
        <f t="shared" si="21"/>
        <v>5.7900910711916193E-2</v>
      </c>
      <c r="K45" s="259">
        <f t="shared" si="22"/>
        <v>5.7948035509449297E-2</v>
      </c>
      <c r="L45" s="64">
        <f t="shared" si="26"/>
        <v>-0.26156810683488896</v>
      </c>
      <c r="N45" s="39">
        <f t="shared" si="23"/>
        <v>1.4647137688235932</v>
      </c>
      <c r="O45" s="173">
        <f t="shared" si="24"/>
        <v>1.3751869831919261</v>
      </c>
      <c r="P45" s="64">
        <f t="shared" si="8"/>
        <v>-6.1122375946238171E-2</v>
      </c>
    </row>
    <row r="46" spans="1:16" ht="20.100000000000001" customHeight="1" x14ac:dyDescent="0.25">
      <c r="A46" s="44" t="s">
        <v>176</v>
      </c>
      <c r="B46" s="24">
        <v>13620.180000000004</v>
      </c>
      <c r="C46" s="160">
        <v>11254.45</v>
      </c>
      <c r="D46" s="309">
        <f t="shared" si="19"/>
        <v>5.5913384169504483E-2</v>
      </c>
      <c r="E46" s="259">
        <f t="shared" si="20"/>
        <v>5.8088881002247579E-2</v>
      </c>
      <c r="F46" s="64">
        <f t="shared" si="25"/>
        <v>-0.17369300552562467</v>
      </c>
      <c r="H46" s="24">
        <v>1721.6690000000001</v>
      </c>
      <c r="I46" s="160">
        <v>1480.8029999999999</v>
      </c>
      <c r="J46" s="309">
        <f t="shared" si="21"/>
        <v>4.5059760153284979E-2</v>
      </c>
      <c r="K46" s="259">
        <f t="shared" si="22"/>
        <v>5.2526610697514964E-2</v>
      </c>
      <c r="L46" s="64">
        <f t="shared" si="26"/>
        <v>-0.13990261775056656</v>
      </c>
      <c r="N46" s="39">
        <f t="shared" si="23"/>
        <v>1.2640574500483837</v>
      </c>
      <c r="O46" s="173">
        <f t="shared" si="24"/>
        <v>1.3157488815535188</v>
      </c>
      <c r="P46" s="64">
        <f t="shared" si="8"/>
        <v>4.0893261222546919E-2</v>
      </c>
    </row>
    <row r="47" spans="1:16" ht="20.100000000000001" customHeight="1" x14ac:dyDescent="0.25">
      <c r="A47" s="44" t="s">
        <v>175</v>
      </c>
      <c r="B47" s="24">
        <v>4644.2199999999984</v>
      </c>
      <c r="C47" s="160">
        <v>6092.9599999999982</v>
      </c>
      <c r="D47" s="309">
        <f t="shared" si="19"/>
        <v>1.906539098805566E-2</v>
      </c>
      <c r="E47" s="259">
        <f t="shared" si="20"/>
        <v>3.1448291866013375E-2</v>
      </c>
      <c r="F47" s="64">
        <f t="shared" si="25"/>
        <v>0.3119447399132686</v>
      </c>
      <c r="H47" s="24">
        <v>1164.9800000000005</v>
      </c>
      <c r="I47" s="160">
        <v>1187.508</v>
      </c>
      <c r="J47" s="309">
        <f t="shared" si="21"/>
        <v>3.0490018338817711E-2</v>
      </c>
      <c r="K47" s="259">
        <f t="shared" si="22"/>
        <v>4.2122936282668659E-2</v>
      </c>
      <c r="L47" s="64">
        <f t="shared" si="26"/>
        <v>1.9337671032978725E-2</v>
      </c>
      <c r="N47" s="39">
        <f t="shared" si="23"/>
        <v>2.5084513653530642</v>
      </c>
      <c r="O47" s="173">
        <f t="shared" si="24"/>
        <v>1.9489837451747596</v>
      </c>
      <c r="P47" s="64">
        <f t="shared" si="8"/>
        <v>-0.22303307447204967</v>
      </c>
    </row>
    <row r="48" spans="1:16" ht="20.100000000000001" customHeight="1" x14ac:dyDescent="0.25">
      <c r="A48" s="44" t="s">
        <v>168</v>
      </c>
      <c r="B48" s="24">
        <v>8715.2499999999982</v>
      </c>
      <c r="C48" s="160">
        <v>4447.76</v>
      </c>
      <c r="D48" s="309">
        <f t="shared" si="19"/>
        <v>3.5777729911298801E-2</v>
      </c>
      <c r="E48" s="259">
        <f t="shared" si="20"/>
        <v>2.2956732791611912E-2</v>
      </c>
      <c r="F48" s="64">
        <f t="shared" si="25"/>
        <v>-0.4896577837698286</v>
      </c>
      <c r="H48" s="24">
        <v>1471.4670000000001</v>
      </c>
      <c r="I48" s="160">
        <v>1045.1360000000002</v>
      </c>
      <c r="J48" s="309">
        <f t="shared" si="21"/>
        <v>3.8511438664153089E-2</v>
      </c>
      <c r="K48" s="259">
        <f t="shared" si="22"/>
        <v>3.7072758360131637E-2</v>
      </c>
      <c r="L48" s="64">
        <f t="shared" si="26"/>
        <v>-0.28973194777728611</v>
      </c>
      <c r="N48" s="39">
        <f t="shared" si="23"/>
        <v>1.6883818593844127</v>
      </c>
      <c r="O48" s="173">
        <f t="shared" si="24"/>
        <v>2.349803046926993</v>
      </c>
      <c r="P48" s="64">
        <f t="shared" si="8"/>
        <v>0.39174857504316934</v>
      </c>
    </row>
    <row r="49" spans="1:16" ht="20.100000000000001" customHeight="1" x14ac:dyDescent="0.25">
      <c r="A49" s="44" t="s">
        <v>189</v>
      </c>
      <c r="B49" s="24">
        <v>2373.89</v>
      </c>
      <c r="C49" s="160">
        <v>3624.9000000000005</v>
      </c>
      <c r="D49" s="309">
        <f t="shared" si="19"/>
        <v>9.7452620704091258E-3</v>
      </c>
      <c r="E49" s="259">
        <f t="shared" si="20"/>
        <v>1.8709611286650815E-2</v>
      </c>
      <c r="F49" s="64">
        <f>(C49-B49)/B49</f>
        <v>0.52698734987720608</v>
      </c>
      <c r="H49" s="24">
        <v>651.56600000000003</v>
      </c>
      <c r="I49" s="160">
        <v>1026.528</v>
      </c>
      <c r="J49" s="309">
        <f t="shared" si="21"/>
        <v>1.7052875833877056E-2</v>
      </c>
      <c r="K49" s="259">
        <f t="shared" si="22"/>
        <v>3.6412700829278874E-2</v>
      </c>
      <c r="L49" s="64">
        <f t="shared" si="26"/>
        <v>0.57547815570487104</v>
      </c>
      <c r="N49" s="39">
        <f t="shared" si="23"/>
        <v>2.7447185842646462</v>
      </c>
      <c r="O49" s="173">
        <f t="shared" si="24"/>
        <v>2.831879500124141</v>
      </c>
      <c r="P49" s="64">
        <f t="shared" si="8"/>
        <v>3.1755866105612651E-2</v>
      </c>
    </row>
    <row r="50" spans="1:16" ht="20.100000000000001" customHeight="1" x14ac:dyDescent="0.25">
      <c r="A50" s="44" t="s">
        <v>185</v>
      </c>
      <c r="B50" s="24">
        <v>3408.9500000000003</v>
      </c>
      <c r="C50" s="160">
        <v>1078.01</v>
      </c>
      <c r="D50" s="309">
        <f t="shared" si="19"/>
        <v>1.3994376797122525E-2</v>
      </c>
      <c r="E50" s="259">
        <f t="shared" si="20"/>
        <v>5.5640564051759886E-3</v>
      </c>
      <c r="F50" s="64">
        <f t="shared" ref="F50:F53" si="27">(C50-B50)/B50</f>
        <v>-0.68377066252071761</v>
      </c>
      <c r="H50" s="24">
        <v>506.04600000000005</v>
      </c>
      <c r="I50" s="160">
        <v>285.56600000000003</v>
      </c>
      <c r="J50" s="309">
        <f t="shared" si="21"/>
        <v>1.3244306185758848E-2</v>
      </c>
      <c r="K50" s="259">
        <f t="shared" si="22"/>
        <v>1.0129513588537139E-2</v>
      </c>
      <c r="L50" s="64">
        <f t="shared" si="26"/>
        <v>-0.43569161696762743</v>
      </c>
      <c r="N50" s="39">
        <f t="shared" ref="N50" si="28">(H50/B50)*10</f>
        <v>1.4844629578022559</v>
      </c>
      <c r="O50" s="173">
        <f t="shared" ref="O50" si="29">(I50/C50)*10</f>
        <v>2.6490106770809181</v>
      </c>
      <c r="P50" s="64">
        <f t="shared" ref="P50" si="30">(O50-N50)/N50</f>
        <v>0.78449092525876996</v>
      </c>
    </row>
    <row r="51" spans="1:16" ht="20.100000000000001" customHeight="1" x14ac:dyDescent="0.25">
      <c r="A51" s="44" t="s">
        <v>193</v>
      </c>
      <c r="B51" s="24">
        <v>1046.76</v>
      </c>
      <c r="C51" s="160">
        <v>1429.1</v>
      </c>
      <c r="D51" s="309">
        <f t="shared" si="19"/>
        <v>4.297145413149496E-3</v>
      </c>
      <c r="E51" s="259">
        <f t="shared" si="20"/>
        <v>7.3761774089637433E-3</v>
      </c>
      <c r="F51" s="64">
        <f t="shared" si="27"/>
        <v>0.36526042263747172</v>
      </c>
      <c r="H51" s="24">
        <v>227.98599999999996</v>
      </c>
      <c r="I51" s="160">
        <v>284.24000000000007</v>
      </c>
      <c r="J51" s="309">
        <f t="shared" si="21"/>
        <v>5.9668812520332461E-3</v>
      </c>
      <c r="K51" s="259">
        <f t="shared" si="22"/>
        <v>1.0082478104556553E-2</v>
      </c>
      <c r="L51" s="64">
        <f t="shared" si="26"/>
        <v>0.24674322107497879</v>
      </c>
      <c r="N51" s="39">
        <f t="shared" ref="N51:N52" si="31">(H51/B51)*10</f>
        <v>2.1780159730979403</v>
      </c>
      <c r="O51" s="173">
        <f t="shared" ref="O51:O52" si="32">(I51/C51)*10</f>
        <v>1.9889440906864466</v>
      </c>
      <c r="P51" s="64">
        <f t="shared" ref="P51:P52" si="33">(O51-N51)/N51</f>
        <v>-8.6809226721401789E-2</v>
      </c>
    </row>
    <row r="52" spans="1:16" ht="20.100000000000001" customHeight="1" x14ac:dyDescent="0.25">
      <c r="A52" s="44" t="s">
        <v>188</v>
      </c>
      <c r="B52" s="24">
        <v>572.6099999999999</v>
      </c>
      <c r="C52" s="160">
        <v>2096.7400000000002</v>
      </c>
      <c r="D52" s="309">
        <f t="shared" si="19"/>
        <v>2.350671056425095E-3</v>
      </c>
      <c r="E52" s="259">
        <f t="shared" si="20"/>
        <v>1.0822144160989883E-2</v>
      </c>
      <c r="F52" s="64">
        <f t="shared" si="27"/>
        <v>2.6617243848343559</v>
      </c>
      <c r="H52" s="24">
        <v>126.44799999999999</v>
      </c>
      <c r="I52" s="160">
        <v>280.39</v>
      </c>
      <c r="J52" s="309">
        <f t="shared" si="21"/>
        <v>3.3094146156215729E-3</v>
      </c>
      <c r="K52" s="259">
        <f t="shared" si="22"/>
        <v>9.9459120311589187E-3</v>
      </c>
      <c r="L52" s="64">
        <f t="shared" si="26"/>
        <v>1.2174332531949894</v>
      </c>
      <c r="N52" s="39">
        <f t="shared" si="31"/>
        <v>2.2082743926931072</v>
      </c>
      <c r="O52" s="173">
        <f t="shared" si="32"/>
        <v>1.3372664231139766</v>
      </c>
      <c r="P52" s="64">
        <f t="shared" si="33"/>
        <v>-0.39442923056173756</v>
      </c>
    </row>
    <row r="53" spans="1:16" ht="20.100000000000001" customHeight="1" x14ac:dyDescent="0.25">
      <c r="A53" s="44" t="s">
        <v>178</v>
      </c>
      <c r="B53" s="24">
        <v>11970.369999999999</v>
      </c>
      <c r="C53" s="160">
        <v>1627.6599999999999</v>
      </c>
      <c r="D53" s="309">
        <f t="shared" si="19"/>
        <v>4.9140605811458522E-2</v>
      </c>
      <c r="E53" s="259">
        <f t="shared" si="20"/>
        <v>8.4010278647218013E-3</v>
      </c>
      <c r="F53" s="64">
        <f t="shared" si="27"/>
        <v>-0.86402592401070311</v>
      </c>
      <c r="H53" s="24">
        <v>2740.2919999999999</v>
      </c>
      <c r="I53" s="160">
        <v>249.63500000000002</v>
      </c>
      <c r="J53" s="309">
        <f t="shared" si="21"/>
        <v>7.1719302763751672E-2</v>
      </c>
      <c r="K53" s="259">
        <f t="shared" si="22"/>
        <v>8.8549796708097903E-3</v>
      </c>
      <c r="L53" s="64">
        <f t="shared" si="26"/>
        <v>-0.90890204401574715</v>
      </c>
      <c r="N53" s="39">
        <f t="shared" ref="N53" si="34">(H53/B53)*10</f>
        <v>2.2892291549885262</v>
      </c>
      <c r="O53" s="173">
        <f t="shared" ref="O53" si="35">(I53/C53)*10</f>
        <v>1.5337048277895879</v>
      </c>
      <c r="P53" s="64">
        <f t="shared" ref="P53" si="36">(O53-N53)/N53</f>
        <v>-0.330034381028458</v>
      </c>
    </row>
    <row r="54" spans="1:16" ht="20.100000000000001" customHeight="1" x14ac:dyDescent="0.25">
      <c r="A54" s="44" t="s">
        <v>187</v>
      </c>
      <c r="B54" s="24">
        <v>320.54000000000002</v>
      </c>
      <c r="C54" s="160">
        <v>286.08</v>
      </c>
      <c r="D54" s="309">
        <f t="shared" si="19"/>
        <v>1.3158766008740681E-3</v>
      </c>
      <c r="E54" s="259">
        <f t="shared" si="20"/>
        <v>1.4765774495531087E-3</v>
      </c>
      <c r="F54" s="64">
        <f t="shared" ref="F54" si="37">(C54-B54)/B54</f>
        <v>-0.10750608348412065</v>
      </c>
      <c r="H54" s="24">
        <v>86.460999999999984</v>
      </c>
      <c r="I54" s="160">
        <v>78.803999999999988</v>
      </c>
      <c r="J54" s="309">
        <f t="shared" si="21"/>
        <v>2.2628692986939834E-3</v>
      </c>
      <c r="K54" s="259">
        <f t="shared" si="22"/>
        <v>2.7953124280589441E-3</v>
      </c>
      <c r="L54" s="64">
        <f t="shared" si="26"/>
        <v>-8.856016007217124E-2</v>
      </c>
      <c r="N54" s="39">
        <f t="shared" si="23"/>
        <v>2.6973544643414233</v>
      </c>
      <c r="O54" s="173">
        <f t="shared" si="24"/>
        <v>2.7546140939597312</v>
      </c>
      <c r="P54" s="64">
        <f t="shared" ref="P54" si="38">(O54-N54)/N54</f>
        <v>2.122807008692059E-2</v>
      </c>
    </row>
    <row r="55" spans="1:16" ht="20.100000000000001" customHeight="1" x14ac:dyDescent="0.25">
      <c r="A55" s="44" t="s">
        <v>191</v>
      </c>
      <c r="B55" s="24">
        <v>1869.2299999999998</v>
      </c>
      <c r="C55" s="160">
        <v>407.27000000000004</v>
      </c>
      <c r="D55" s="309">
        <f t="shared" si="19"/>
        <v>7.6735384621321326E-3</v>
      </c>
      <c r="E55" s="259">
        <f t="shared" si="20"/>
        <v>2.1020892683147885E-3</v>
      </c>
      <c r="F55" s="64">
        <f t="shared" ref="F55:F56" si="39">(C55-B55)/B55</f>
        <v>-0.78211884037812363</v>
      </c>
      <c r="H55" s="24">
        <v>496.62</v>
      </c>
      <c r="I55" s="160">
        <v>76.063999999999993</v>
      </c>
      <c r="J55" s="309">
        <f t="shared" si="21"/>
        <v>1.2997607604786044E-2</v>
      </c>
      <c r="K55" s="259">
        <f t="shared" si="22"/>
        <v>2.698119949848682E-3</v>
      </c>
      <c r="L55" s="64">
        <f t="shared" ref="L55:L56" si="40">(I55-H55)/H55</f>
        <v>-0.84683661552092149</v>
      </c>
      <c r="N55" s="39">
        <f t="shared" si="23"/>
        <v>2.6568159081546949</v>
      </c>
      <c r="O55" s="173">
        <f t="shared" si="24"/>
        <v>1.8676553637635962</v>
      </c>
      <c r="P55" s="64">
        <f t="shared" ref="P55:P56" si="41">(O55-N55)/N55</f>
        <v>-0.29703245225568309</v>
      </c>
    </row>
    <row r="56" spans="1:16" ht="20.100000000000001" customHeight="1" x14ac:dyDescent="0.25">
      <c r="A56" s="44" t="s">
        <v>186</v>
      </c>
      <c r="B56" s="24">
        <v>1809.31</v>
      </c>
      <c r="C56" s="160">
        <v>327.56</v>
      </c>
      <c r="D56" s="309">
        <f t="shared" si="19"/>
        <v>7.4275556645893174E-3</v>
      </c>
      <c r="E56" s="259">
        <f t="shared" si="20"/>
        <v>1.690672921475169E-3</v>
      </c>
      <c r="F56" s="64">
        <f t="shared" si="39"/>
        <v>-0.81895860853032376</v>
      </c>
      <c r="H56" s="24">
        <v>336.25</v>
      </c>
      <c r="I56" s="160">
        <v>75.406000000000006</v>
      </c>
      <c r="J56" s="309">
        <f t="shared" si="21"/>
        <v>8.8003816944732544E-3</v>
      </c>
      <c r="K56" s="259">
        <f t="shared" si="22"/>
        <v>2.6747795663952692E-3</v>
      </c>
      <c r="L56" s="64">
        <f t="shared" si="40"/>
        <v>-0.77574423791821556</v>
      </c>
      <c r="N56" s="39">
        <f t="shared" si="23"/>
        <v>1.8584432739552648</v>
      </c>
      <c r="O56" s="173">
        <f t="shared" si="24"/>
        <v>2.3020515325436564</v>
      </c>
      <c r="P56" s="64">
        <f t="shared" si="41"/>
        <v>0.23869884263094804</v>
      </c>
    </row>
    <row r="57" spans="1:16" ht="20.100000000000001" customHeight="1" x14ac:dyDescent="0.25">
      <c r="A57" s="44" t="s">
        <v>194</v>
      </c>
      <c r="B57" s="24">
        <v>122.89000000000001</v>
      </c>
      <c r="C57" s="160">
        <v>225.39999999999995</v>
      </c>
      <c r="D57" s="309">
        <f t="shared" si="19"/>
        <v>5.0448641505401585E-4</v>
      </c>
      <c r="E57" s="259">
        <f t="shared" si="20"/>
        <v>1.1633828199429203E-3</v>
      </c>
      <c r="F57" s="64">
        <f t="shared" si="25"/>
        <v>0.83416063145902775</v>
      </c>
      <c r="H57" s="24">
        <v>78.451000000000008</v>
      </c>
      <c r="I57" s="160">
        <v>46.183000000000014</v>
      </c>
      <c r="J57" s="309">
        <f t="shared" si="21"/>
        <v>2.0532304663587251E-3</v>
      </c>
      <c r="K57" s="259">
        <f t="shared" si="22"/>
        <v>1.6381898617461839E-3</v>
      </c>
      <c r="L57" s="64">
        <f t="shared" si="26"/>
        <v>-0.41131406865431913</v>
      </c>
      <c r="N57" s="39">
        <f t="shared" si="23"/>
        <v>6.3838392057937989</v>
      </c>
      <c r="O57" s="173">
        <f t="shared" si="24"/>
        <v>2.0489352262644198</v>
      </c>
      <c r="P57" s="64">
        <f t="shared" si="8"/>
        <v>-0.67904341569178905</v>
      </c>
    </row>
    <row r="58" spans="1:16" ht="20.100000000000001" customHeight="1" x14ac:dyDescent="0.25">
      <c r="A58" s="44" t="s">
        <v>216</v>
      </c>
      <c r="B58" s="24">
        <v>94.050000000000011</v>
      </c>
      <c r="C58" s="160">
        <v>152.47999999999999</v>
      </c>
      <c r="D58" s="309">
        <f t="shared" si="19"/>
        <v>3.8609282558247363E-4</v>
      </c>
      <c r="E58" s="259">
        <f t="shared" si="20"/>
        <v>7.8701247730655064E-4</v>
      </c>
      <c r="F58" s="64">
        <f t="shared" si="25"/>
        <v>0.62126528442317885</v>
      </c>
      <c r="H58" s="24">
        <v>26.685999999999996</v>
      </c>
      <c r="I58" s="160">
        <v>45.02</v>
      </c>
      <c r="J58" s="309">
        <f t="shared" si="21"/>
        <v>6.9842969784003931E-4</v>
      </c>
      <c r="K58" s="259">
        <f t="shared" si="22"/>
        <v>1.596936266067886E-3</v>
      </c>
      <c r="L58" s="64">
        <f t="shared" si="26"/>
        <v>0.68702690549351753</v>
      </c>
      <c r="N58" s="39">
        <f t="shared" ref="N58" si="42">(H58/B58)*10</f>
        <v>2.8374269005847945</v>
      </c>
      <c r="O58" s="173">
        <f t="shared" ref="O58" si="43">(I58/C58)*10</f>
        <v>2.9525183630640091</v>
      </c>
      <c r="P58" s="64">
        <f t="shared" ref="P58" si="44">(O58-N58)/N58</f>
        <v>4.0561912786367872E-2</v>
      </c>
    </row>
    <row r="59" spans="1:16" ht="20.100000000000001" customHeight="1" x14ac:dyDescent="0.25">
      <c r="A59" s="44" t="s">
        <v>192</v>
      </c>
      <c r="B59" s="24">
        <v>5581.64</v>
      </c>
      <c r="C59" s="160">
        <v>207.85</v>
      </c>
      <c r="D59" s="309">
        <f t="shared" si="19"/>
        <v>2.2913675268305775E-2</v>
      </c>
      <c r="E59" s="259">
        <f t="shared" si="20"/>
        <v>1.0727999961186159E-3</v>
      </c>
      <c r="F59" s="64">
        <f>(C59-B59)/B59</f>
        <v>-0.96276184060598669</v>
      </c>
      <c r="H59" s="24">
        <v>1118.6249999999998</v>
      </c>
      <c r="I59" s="160">
        <v>42.403999999999996</v>
      </c>
      <c r="J59" s="309">
        <f t="shared" si="21"/>
        <v>2.9276808841576629E-2</v>
      </c>
      <c r="K59" s="259">
        <f t="shared" si="22"/>
        <v>1.5041422795722486E-3</v>
      </c>
      <c r="L59" s="64">
        <f t="shared" si="26"/>
        <v>-0.96209274779304954</v>
      </c>
      <c r="N59" s="39">
        <f t="shared" si="23"/>
        <v>2.0041152779469829</v>
      </c>
      <c r="O59" s="173">
        <f t="shared" si="24"/>
        <v>2.0401250902092856</v>
      </c>
      <c r="P59" s="64">
        <f>(O59-N59)/N59</f>
        <v>1.7967934608627497E-2</v>
      </c>
    </row>
    <row r="60" spans="1:16" ht="20.100000000000001" customHeight="1" x14ac:dyDescent="0.25">
      <c r="A60" s="44" t="s">
        <v>190</v>
      </c>
      <c r="B60" s="24">
        <v>216.18</v>
      </c>
      <c r="C60" s="160">
        <v>274.98</v>
      </c>
      <c r="D60" s="309">
        <f t="shared" si="19"/>
        <v>8.8745929861158051E-4</v>
      </c>
      <c r="E60" s="259">
        <f t="shared" si="20"/>
        <v>1.4192857490146599E-3</v>
      </c>
      <c r="F60" s="64">
        <f>(C60-B60)/B60</f>
        <v>0.27199555925617547</v>
      </c>
      <c r="H60" s="24">
        <v>49.503999999999998</v>
      </c>
      <c r="I60" s="160">
        <v>40.185000000000002</v>
      </c>
      <c r="J60" s="309">
        <f t="shared" si="21"/>
        <v>1.2956255625374096E-3</v>
      </c>
      <c r="K60" s="259">
        <f t="shared" si="22"/>
        <v>1.4254305609048867E-3</v>
      </c>
      <c r="L60" s="64">
        <f t="shared" si="26"/>
        <v>-0.18824741435035544</v>
      </c>
      <c r="N60" s="39">
        <f t="shared" ref="N60" si="45">(H60/B60)*10</f>
        <v>2.2899435655472287</v>
      </c>
      <c r="O60" s="173">
        <f t="shared" ref="O60" si="46">(I60/C60)*10</f>
        <v>1.4613790093825005</v>
      </c>
      <c r="P60" s="64">
        <f>(O60-N60)/N60</f>
        <v>-0.36182750030642163</v>
      </c>
    </row>
    <row r="61" spans="1:16" ht="20.100000000000001" customHeight="1" thickBot="1" x14ac:dyDescent="0.3">
      <c r="A61" s="13" t="s">
        <v>17</v>
      </c>
      <c r="B61" s="24">
        <f>B62-SUM(B39:B60)</f>
        <v>625.60000000000582</v>
      </c>
      <c r="C61" s="160">
        <f>C62-SUM(C39:C60)</f>
        <v>230.0800000000454</v>
      </c>
      <c r="D61" s="309">
        <f t="shared" si="19"/>
        <v>2.5682049089250157E-3</v>
      </c>
      <c r="E61" s="259">
        <f t="shared" si="20"/>
        <v>1.1875382396296361E-3</v>
      </c>
      <c r="F61" s="64">
        <f t="shared" si="25"/>
        <v>-0.63222506393854982</v>
      </c>
      <c r="H61" s="24">
        <f>H62-SUM(H39:H60)</f>
        <v>97.120000000002619</v>
      </c>
      <c r="I61" s="160">
        <f>I62-SUM(I39:I60)</f>
        <v>68.24199999999837</v>
      </c>
      <c r="J61" s="309">
        <f t="shared" si="21"/>
        <v>2.5418381268914958E-3</v>
      </c>
      <c r="K61" s="259">
        <f t="shared" si="22"/>
        <v>2.420660254753489E-3</v>
      </c>
      <c r="L61" s="64">
        <f t="shared" si="26"/>
        <v>-0.29734349258652665</v>
      </c>
      <c r="N61" s="39">
        <f t="shared" si="23"/>
        <v>1.5524296675192089</v>
      </c>
      <c r="O61" s="173">
        <f t="shared" si="24"/>
        <v>2.966011821974309</v>
      </c>
      <c r="P61" s="64">
        <f t="shared" si="8"/>
        <v>0.91056115715310448</v>
      </c>
    </row>
    <row r="62" spans="1:16" ht="26.25" customHeight="1" thickBot="1" x14ac:dyDescent="0.3">
      <c r="A62" s="17" t="s">
        <v>18</v>
      </c>
      <c r="B62" s="46">
        <v>243594.27000000005</v>
      </c>
      <c r="C62" s="171">
        <v>193745.34000000005</v>
      </c>
      <c r="D62" s="315">
        <f>SUM(D39:D61)</f>
        <v>0.99999999999999989</v>
      </c>
      <c r="E62" s="316">
        <f>SUM(E39:E61)</f>
        <v>1</v>
      </c>
      <c r="F62" s="69">
        <f t="shared" si="25"/>
        <v>-0.20463917316281693</v>
      </c>
      <c r="G62" s="2"/>
      <c r="H62" s="46">
        <v>38208.570000000007</v>
      </c>
      <c r="I62" s="171">
        <v>28191.481999999989</v>
      </c>
      <c r="J62" s="315">
        <f>SUM(J39:J61)</f>
        <v>1.0000000000000002</v>
      </c>
      <c r="K62" s="316">
        <f>SUM(K39:K61)</f>
        <v>1.0000000000000002</v>
      </c>
      <c r="L62" s="69">
        <f t="shared" si="26"/>
        <v>-0.26216861819220183</v>
      </c>
      <c r="M62" s="2"/>
      <c r="N62" s="34">
        <f t="shared" si="23"/>
        <v>1.5685332007193764</v>
      </c>
      <c r="O62" s="166">
        <f t="shared" si="24"/>
        <v>1.4550792292604293</v>
      </c>
      <c r="P62" s="69">
        <f t="shared" si="8"/>
        <v>-7.2331252795231685E-2</v>
      </c>
    </row>
    <row r="64" spans="1:16" ht="15.75" thickBot="1" x14ac:dyDescent="0.3"/>
    <row r="65" spans="1:16" x14ac:dyDescent="0.25">
      <c r="A65" s="467" t="s">
        <v>15</v>
      </c>
      <c r="B65" s="454" t="s">
        <v>1</v>
      </c>
      <c r="C65" s="450"/>
      <c r="D65" s="454" t="s">
        <v>104</v>
      </c>
      <c r="E65" s="450"/>
      <c r="F65" s="148" t="s">
        <v>0</v>
      </c>
      <c r="H65" s="465" t="s">
        <v>19</v>
      </c>
      <c r="I65" s="466"/>
      <c r="J65" s="454" t="s">
        <v>104</v>
      </c>
      <c r="K65" s="455"/>
      <c r="L65" s="148" t="s">
        <v>0</v>
      </c>
      <c r="N65" s="462" t="s">
        <v>22</v>
      </c>
      <c r="O65" s="450"/>
      <c r="P65" s="148" t="s">
        <v>0</v>
      </c>
    </row>
    <row r="66" spans="1:16" x14ac:dyDescent="0.25">
      <c r="A66" s="468"/>
      <c r="B66" s="457" t="str">
        <f>B5</f>
        <v>jan-jun</v>
      </c>
      <c r="C66" s="459"/>
      <c r="D66" s="457" t="str">
        <f>B5</f>
        <v>jan-jun</v>
      </c>
      <c r="E66" s="459"/>
      <c r="F66" s="149" t="str">
        <f>F37</f>
        <v>2022/2021</v>
      </c>
      <c r="H66" s="460" t="str">
        <f>B5</f>
        <v>jan-jun</v>
      </c>
      <c r="I66" s="459"/>
      <c r="J66" s="457" t="str">
        <f>B5</f>
        <v>jan-jun</v>
      </c>
      <c r="K66" s="458"/>
      <c r="L66" s="149" t="str">
        <f>L37</f>
        <v>2022/2021</v>
      </c>
      <c r="N66" s="460" t="str">
        <f>B5</f>
        <v>jan-jun</v>
      </c>
      <c r="O66" s="458"/>
      <c r="P66" s="149" t="str">
        <f>P37</f>
        <v>2022/2021</v>
      </c>
    </row>
    <row r="67" spans="1:16" ht="19.5" customHeight="1" thickBot="1" x14ac:dyDescent="0.3">
      <c r="A67" s="469"/>
      <c r="B67" s="117">
        <f>B6</f>
        <v>2021</v>
      </c>
      <c r="C67" s="152">
        <f>C6</f>
        <v>2022</v>
      </c>
      <c r="D67" s="117">
        <f>B6</f>
        <v>2021</v>
      </c>
      <c r="E67" s="152">
        <f>C6</f>
        <v>2022</v>
      </c>
      <c r="F67" s="150" t="s">
        <v>1</v>
      </c>
      <c r="H67" s="30">
        <f>B6</f>
        <v>2021</v>
      </c>
      <c r="I67" s="152">
        <f>C6</f>
        <v>2022</v>
      </c>
      <c r="J67" s="117">
        <f>B6</f>
        <v>2021</v>
      </c>
      <c r="K67" s="152">
        <f>C6</f>
        <v>2022</v>
      </c>
      <c r="L67" s="321">
        <v>1000</v>
      </c>
      <c r="N67" s="30">
        <f>B6</f>
        <v>2021</v>
      </c>
      <c r="O67" s="152">
        <f>C6</f>
        <v>2022</v>
      </c>
      <c r="P67" s="150"/>
    </row>
    <row r="68" spans="1:16" ht="20.100000000000001" customHeight="1" x14ac:dyDescent="0.25">
      <c r="A68" s="44" t="s">
        <v>171</v>
      </c>
      <c r="B68" s="45">
        <v>80352.849999999991</v>
      </c>
      <c r="C68" s="167">
        <v>123475.22000000002</v>
      </c>
      <c r="D68" s="309">
        <f>B68/$B$96</f>
        <v>0.24178380955080483</v>
      </c>
      <c r="E68" s="308">
        <f>C68/$C$96</f>
        <v>0.36420494842958573</v>
      </c>
      <c r="F68" s="73">
        <f t="shared" ref="F68:F87" si="47">(C68-B68)/B68</f>
        <v>0.53666260748685368</v>
      </c>
      <c r="H68" s="24">
        <v>7298.4860000000008</v>
      </c>
      <c r="I68" s="167">
        <v>12115.564</v>
      </c>
      <c r="J68" s="307">
        <f>H68/$H$96</f>
        <v>0.17886851167535608</v>
      </c>
      <c r="K68" s="308">
        <f>I68/$I$96</f>
        <v>0.27752492459816702</v>
      </c>
      <c r="L68" s="73">
        <f t="shared" ref="L68:L85" si="48">(I68-H68)/H68</f>
        <v>0.66001058301680637</v>
      </c>
      <c r="N68" s="48">
        <f t="shared" ref="N68:N78" si="49">(H68/B68)*10</f>
        <v>0.90830455920356301</v>
      </c>
      <c r="O68" s="169">
        <f t="shared" ref="O68:O78" si="50">(I68/C68)*10</f>
        <v>0.98121420638084289</v>
      </c>
      <c r="P68" s="73">
        <f t="shared" si="8"/>
        <v>8.0270044269303148E-2</v>
      </c>
    </row>
    <row r="69" spans="1:16" ht="20.100000000000001" customHeight="1" x14ac:dyDescent="0.25">
      <c r="A69" s="44" t="s">
        <v>164</v>
      </c>
      <c r="B69" s="24">
        <v>22002.659999999989</v>
      </c>
      <c r="C69" s="160">
        <v>18604.539999999994</v>
      </c>
      <c r="D69" s="309">
        <f t="shared" ref="D69:D95" si="51">B69/$B$96</f>
        <v>6.620657456519724E-2</v>
      </c>
      <c r="E69" s="259">
        <f t="shared" ref="E69:E95" si="52">C69/$C$96</f>
        <v>5.4876318756558295E-2</v>
      </c>
      <c r="F69" s="64">
        <f t="shared" si="47"/>
        <v>-0.15444132663959709</v>
      </c>
      <c r="H69" s="24">
        <v>4802.7580000000007</v>
      </c>
      <c r="I69" s="160">
        <v>4876.4990000000016</v>
      </c>
      <c r="J69" s="258">
        <f t="shared" ref="J69:J96" si="53">H69/$H$96</f>
        <v>0.11770416157500473</v>
      </c>
      <c r="K69" s="259">
        <f t="shared" ref="K69:K96" si="54">I69/$I$96</f>
        <v>0.11170342687125728</v>
      </c>
      <c r="L69" s="64">
        <f t="shared" si="48"/>
        <v>1.5353886246194558E-2</v>
      </c>
      <c r="N69" s="47">
        <f t="shared" si="49"/>
        <v>2.1828078968633808</v>
      </c>
      <c r="O69" s="163">
        <f t="shared" si="50"/>
        <v>2.6211338737748973</v>
      </c>
      <c r="P69" s="64">
        <f t="shared" si="8"/>
        <v>0.20080831553769601</v>
      </c>
    </row>
    <row r="70" spans="1:16" ht="20.100000000000001" customHeight="1" x14ac:dyDescent="0.25">
      <c r="A70" s="44" t="s">
        <v>215</v>
      </c>
      <c r="B70" s="24">
        <v>24077.929999999997</v>
      </c>
      <c r="C70" s="160">
        <v>22717.899999999998</v>
      </c>
      <c r="D70" s="309">
        <f t="shared" si="51"/>
        <v>7.2451115816024078E-2</v>
      </c>
      <c r="E70" s="259">
        <f t="shared" si="52"/>
        <v>6.7009166680800272E-2</v>
      </c>
      <c r="F70" s="64">
        <f t="shared" si="47"/>
        <v>-5.6484506766154692E-2</v>
      </c>
      <c r="H70" s="24">
        <v>3993.4380000000001</v>
      </c>
      <c r="I70" s="160">
        <v>4049.6169999999997</v>
      </c>
      <c r="J70" s="258">
        <f t="shared" si="53"/>
        <v>9.7869655641979802E-2</v>
      </c>
      <c r="K70" s="259">
        <f t="shared" si="54"/>
        <v>9.2762470866107047E-2</v>
      </c>
      <c r="L70" s="64">
        <f t="shared" si="48"/>
        <v>1.4067828272280584E-2</v>
      </c>
      <c r="N70" s="47">
        <f t="shared" si="49"/>
        <v>1.6585470594855956</v>
      </c>
      <c r="O70" s="163">
        <f t="shared" si="50"/>
        <v>1.7825666104701579</v>
      </c>
      <c r="P70" s="64">
        <f t="shared" si="8"/>
        <v>7.477602174461509E-2</v>
      </c>
    </row>
    <row r="71" spans="1:16" ht="20.100000000000001" customHeight="1" x14ac:dyDescent="0.25">
      <c r="A71" s="44" t="s">
        <v>165</v>
      </c>
      <c r="B71" s="24">
        <v>27722.920000000002</v>
      </c>
      <c r="C71" s="160">
        <v>23556.700000000004</v>
      </c>
      <c r="D71" s="309">
        <f t="shared" si="51"/>
        <v>8.3418985256555292E-2</v>
      </c>
      <c r="E71" s="259">
        <f t="shared" si="52"/>
        <v>6.9483307733091901E-2</v>
      </c>
      <c r="F71" s="64">
        <f t="shared" si="47"/>
        <v>-0.15028070636137886</v>
      </c>
      <c r="H71" s="24">
        <v>4130.8059999999987</v>
      </c>
      <c r="I71" s="160">
        <v>3807.1180000000008</v>
      </c>
      <c r="J71" s="258">
        <f t="shared" si="53"/>
        <v>0.10123621820191622</v>
      </c>
      <c r="K71" s="259">
        <f t="shared" si="54"/>
        <v>8.7207672369715911E-2</v>
      </c>
      <c r="L71" s="64">
        <f t="shared" si="48"/>
        <v>-7.8359525961760962E-2</v>
      </c>
      <c r="N71" s="47">
        <f t="shared" si="49"/>
        <v>1.490032795968101</v>
      </c>
      <c r="O71" s="163">
        <f t="shared" si="50"/>
        <v>1.6161508190875631</v>
      </c>
      <c r="P71" s="64">
        <f t="shared" si="8"/>
        <v>8.464110552514445E-2</v>
      </c>
    </row>
    <row r="72" spans="1:16" ht="20.100000000000001" customHeight="1" x14ac:dyDescent="0.25">
      <c r="A72" s="44" t="s">
        <v>170</v>
      </c>
      <c r="B72" s="24">
        <v>19281.630000000005</v>
      </c>
      <c r="C72" s="160">
        <v>17209.38</v>
      </c>
      <c r="D72" s="309">
        <f t="shared" si="51"/>
        <v>5.80189247269896E-2</v>
      </c>
      <c r="E72" s="259">
        <f t="shared" si="52"/>
        <v>5.0761127256182606E-2</v>
      </c>
      <c r="F72" s="64">
        <f t="shared" si="47"/>
        <v>-0.10747276034235712</v>
      </c>
      <c r="H72" s="24">
        <v>3586.6700000000005</v>
      </c>
      <c r="I72" s="160">
        <v>3481.5179999999991</v>
      </c>
      <c r="J72" s="258">
        <f t="shared" si="53"/>
        <v>8.79007406153344E-2</v>
      </c>
      <c r="K72" s="259">
        <f t="shared" si="54"/>
        <v>7.974932247786079E-2</v>
      </c>
      <c r="L72" s="64">
        <f t="shared" si="48"/>
        <v>-2.9317444872263516E-2</v>
      </c>
      <c r="N72" s="47">
        <f t="shared" si="49"/>
        <v>1.8601487529840577</v>
      </c>
      <c r="O72" s="163">
        <f t="shared" si="50"/>
        <v>2.0230351122469252</v>
      </c>
      <c r="P72" s="64">
        <f t="shared" ref="P72:P78" si="55">(O72-N72)/N72</f>
        <v>8.7566308340429569E-2</v>
      </c>
    </row>
    <row r="73" spans="1:16" ht="20.100000000000001" customHeight="1" x14ac:dyDescent="0.25">
      <c r="A73" s="44" t="s">
        <v>183</v>
      </c>
      <c r="B73" s="24">
        <v>49166.01</v>
      </c>
      <c r="C73" s="160">
        <v>47171.409999999996</v>
      </c>
      <c r="D73" s="309">
        <f t="shared" si="51"/>
        <v>0.14794179917965533</v>
      </c>
      <c r="E73" s="259">
        <f t="shared" si="52"/>
        <v>0.13913772290829562</v>
      </c>
      <c r="F73" s="64">
        <f t="shared" si="47"/>
        <v>-4.0568677425725737E-2</v>
      </c>
      <c r="H73" s="24">
        <v>2560.0099999999998</v>
      </c>
      <c r="I73" s="160">
        <v>2929.6770000000001</v>
      </c>
      <c r="J73" s="258">
        <f t="shared" si="53"/>
        <v>6.2739748842983084E-2</v>
      </c>
      <c r="K73" s="259">
        <f t="shared" si="54"/>
        <v>6.710858764164708E-2</v>
      </c>
      <c r="L73" s="64">
        <f t="shared" si="48"/>
        <v>0.1444006078101259</v>
      </c>
      <c r="N73" s="47">
        <f t="shared" si="49"/>
        <v>0.52068695425966027</v>
      </c>
      <c r="O73" s="163">
        <f t="shared" si="50"/>
        <v>0.62107047467947218</v>
      </c>
      <c r="P73" s="64">
        <f t="shared" si="55"/>
        <v>0.19279054256802422</v>
      </c>
    </row>
    <row r="74" spans="1:16" ht="20.100000000000001" customHeight="1" x14ac:dyDescent="0.25">
      <c r="A74" s="44" t="s">
        <v>166</v>
      </c>
      <c r="B74" s="24">
        <v>11002.969999999998</v>
      </c>
      <c r="C74" s="160">
        <v>6389.2300000000014</v>
      </c>
      <c r="D74" s="309">
        <f t="shared" si="51"/>
        <v>3.3108222085131006E-2</v>
      </c>
      <c r="E74" s="259">
        <f t="shared" si="52"/>
        <v>1.8845799040931147E-2</v>
      </c>
      <c r="F74" s="64">
        <f t="shared" si="47"/>
        <v>-0.41931769331371416</v>
      </c>
      <c r="H74" s="24">
        <v>1972.6080000000004</v>
      </c>
      <c r="I74" s="160">
        <v>1405.3469999999998</v>
      </c>
      <c r="J74" s="258">
        <f t="shared" si="53"/>
        <v>4.8343924627505058E-2</v>
      </c>
      <c r="K74" s="259">
        <f t="shared" si="54"/>
        <v>3.2191552965199162E-2</v>
      </c>
      <c r="L74" s="64">
        <f t="shared" si="48"/>
        <v>-0.28756904564921187</v>
      </c>
      <c r="N74" s="47">
        <f t="shared" si="49"/>
        <v>1.7927959450948252</v>
      </c>
      <c r="O74" s="163">
        <f t="shared" si="50"/>
        <v>2.1995561280467277</v>
      </c>
      <c r="P74" s="64">
        <f t="shared" si="55"/>
        <v>0.22688593426642764</v>
      </c>
    </row>
    <row r="75" spans="1:16" ht="20.100000000000001" customHeight="1" x14ac:dyDescent="0.25">
      <c r="A75" s="44" t="s">
        <v>199</v>
      </c>
      <c r="B75" s="24">
        <v>12992.63</v>
      </c>
      <c r="C75" s="160">
        <v>14353.820000000002</v>
      </c>
      <c r="D75" s="309">
        <f t="shared" si="51"/>
        <v>3.9095160625716122E-2</v>
      </c>
      <c r="E75" s="259">
        <f t="shared" si="52"/>
        <v>4.2338311062475174E-2</v>
      </c>
      <c r="F75" s="64">
        <f t="shared" si="47"/>
        <v>0.1047663175200096</v>
      </c>
      <c r="H75" s="24">
        <v>1094.7149999999997</v>
      </c>
      <c r="I75" s="160">
        <v>1338.57</v>
      </c>
      <c r="J75" s="258">
        <f t="shared" si="53"/>
        <v>2.6828857760183053E-2</v>
      </c>
      <c r="K75" s="259">
        <f t="shared" si="54"/>
        <v>3.0661926949448529E-2</v>
      </c>
      <c r="L75" s="64">
        <f t="shared" si="48"/>
        <v>0.22275660788424412</v>
      </c>
      <c r="N75" s="47">
        <f t="shared" si="49"/>
        <v>0.84256613172236861</v>
      </c>
      <c r="O75" s="163">
        <f t="shared" si="50"/>
        <v>0.93255314613113427</v>
      </c>
      <c r="P75" s="64">
        <f t="shared" si="55"/>
        <v>0.10680112933665487</v>
      </c>
    </row>
    <row r="76" spans="1:16" ht="20.100000000000001" customHeight="1" x14ac:dyDescent="0.25">
      <c r="A76" s="44" t="s">
        <v>177</v>
      </c>
      <c r="B76" s="24">
        <v>4681.9800000000014</v>
      </c>
      <c r="C76" s="160">
        <v>4156.59</v>
      </c>
      <c r="D76" s="309">
        <f t="shared" si="51"/>
        <v>1.4088199244216946E-2</v>
      </c>
      <c r="E76" s="259">
        <f t="shared" si="52"/>
        <v>1.2260359986343266E-2</v>
      </c>
      <c r="F76" s="64">
        <f t="shared" si="47"/>
        <v>-0.11221534479002497</v>
      </c>
      <c r="H76" s="24">
        <v>1029.001</v>
      </c>
      <c r="I76" s="160">
        <v>913.70300000000009</v>
      </c>
      <c r="J76" s="258">
        <f t="shared" si="53"/>
        <v>2.5218364107631785E-2</v>
      </c>
      <c r="K76" s="259">
        <f t="shared" si="54"/>
        <v>2.0929719506258153E-2</v>
      </c>
      <c r="L76" s="64">
        <f t="shared" si="48"/>
        <v>-0.11204848197426426</v>
      </c>
      <c r="N76" s="47">
        <f t="shared" si="49"/>
        <v>2.1977902511330667</v>
      </c>
      <c r="O76" s="163">
        <f t="shared" si="50"/>
        <v>2.1982033349452319</v>
      </c>
      <c r="P76" s="64">
        <f t="shared" si="55"/>
        <v>1.8795415620405094E-4</v>
      </c>
    </row>
    <row r="77" spans="1:16" ht="20.100000000000001" customHeight="1" x14ac:dyDescent="0.25">
      <c r="A77" s="44" t="s">
        <v>182</v>
      </c>
      <c r="B77" s="24">
        <v>8680.9199999999983</v>
      </c>
      <c r="C77" s="160">
        <v>5935.9100000000008</v>
      </c>
      <c r="D77" s="309">
        <f t="shared" si="51"/>
        <v>2.6121113414219563E-2</v>
      </c>
      <c r="E77" s="259">
        <f t="shared" si="52"/>
        <v>1.7508677412623054E-2</v>
      </c>
      <c r="F77" s="64">
        <f t="shared" si="47"/>
        <v>-0.31621187616059104</v>
      </c>
      <c r="H77" s="24">
        <v>1132.201</v>
      </c>
      <c r="I77" s="160">
        <v>846.452</v>
      </c>
      <c r="J77" s="258">
        <f t="shared" si="53"/>
        <v>2.774755035323077E-2</v>
      </c>
      <c r="K77" s="259">
        <f t="shared" si="54"/>
        <v>1.9389235818981904E-2</v>
      </c>
      <c r="L77" s="64">
        <f t="shared" si="48"/>
        <v>-0.25238363152832405</v>
      </c>
      <c r="N77" s="47">
        <f t="shared" si="49"/>
        <v>1.3042407947544732</v>
      </c>
      <c r="O77" s="163">
        <f t="shared" si="50"/>
        <v>1.4259852322558797</v>
      </c>
      <c r="P77" s="64">
        <f t="shared" si="55"/>
        <v>9.3345061733270826E-2</v>
      </c>
    </row>
    <row r="78" spans="1:16" ht="20.100000000000001" customHeight="1" x14ac:dyDescent="0.25">
      <c r="A78" s="44" t="s">
        <v>180</v>
      </c>
      <c r="B78" s="24">
        <v>1384.2299999999998</v>
      </c>
      <c r="C78" s="160">
        <v>1307.8599999999999</v>
      </c>
      <c r="D78" s="309">
        <f t="shared" si="51"/>
        <v>4.1651839691375049E-3</v>
      </c>
      <c r="E78" s="259">
        <f t="shared" si="52"/>
        <v>3.8576896955771199E-3</v>
      </c>
      <c r="F78" s="64">
        <f t="shared" si="47"/>
        <v>-5.5171467169473208E-2</v>
      </c>
      <c r="H78" s="24">
        <v>362.505</v>
      </c>
      <c r="I78" s="160">
        <v>722.36200000000008</v>
      </c>
      <c r="J78" s="258">
        <f t="shared" si="53"/>
        <v>8.8841343019463153E-3</v>
      </c>
      <c r="K78" s="259">
        <f t="shared" si="54"/>
        <v>1.6546770714312695E-2</v>
      </c>
      <c r="L78" s="64">
        <f t="shared" si="48"/>
        <v>0.99269527316864614</v>
      </c>
      <c r="N78" s="47">
        <f t="shared" si="49"/>
        <v>2.6188205717257973</v>
      </c>
      <c r="O78" s="163">
        <f t="shared" si="50"/>
        <v>5.523236432034011</v>
      </c>
      <c r="P78" s="64">
        <f t="shared" si="55"/>
        <v>1.1090549278808397</v>
      </c>
    </row>
    <row r="79" spans="1:16" ht="20.100000000000001" customHeight="1" x14ac:dyDescent="0.25">
      <c r="A79" s="44" t="s">
        <v>200</v>
      </c>
      <c r="B79" s="24">
        <v>4911.5300000000007</v>
      </c>
      <c r="C79" s="160">
        <v>3877.98</v>
      </c>
      <c r="D79" s="309">
        <f t="shared" si="51"/>
        <v>1.4778921147452327E-2</v>
      </c>
      <c r="E79" s="259">
        <f t="shared" si="52"/>
        <v>1.1438566425805638E-2</v>
      </c>
      <c r="F79" s="64">
        <f t="shared" si="47"/>
        <v>-0.21043340873414201</v>
      </c>
      <c r="H79" s="24">
        <v>689.13800000000003</v>
      </c>
      <c r="I79" s="160">
        <v>672.39799999999991</v>
      </c>
      <c r="J79" s="258">
        <f t="shared" si="53"/>
        <v>1.6889131307360396E-2</v>
      </c>
      <c r="K79" s="259">
        <f t="shared" si="54"/>
        <v>1.5402271347001121E-2</v>
      </c>
      <c r="L79" s="64">
        <f t="shared" si="48"/>
        <v>-2.4291215982865728E-2</v>
      </c>
      <c r="N79" s="47">
        <f t="shared" ref="N79:N83" si="56">(H79/B79)*10</f>
        <v>1.4031024955563745</v>
      </c>
      <c r="O79" s="163">
        <f t="shared" ref="O79:O83" si="57">(I79/C79)*10</f>
        <v>1.7338872299496129</v>
      </c>
      <c r="P79" s="64">
        <f t="shared" ref="P79:P83" si="58">(O79-N79)/N79</f>
        <v>0.23575236694456297</v>
      </c>
    </row>
    <row r="80" spans="1:16" ht="20.100000000000001" customHeight="1" x14ac:dyDescent="0.25">
      <c r="A80" s="44" t="s">
        <v>204</v>
      </c>
      <c r="B80" s="24">
        <v>24523.790000000005</v>
      </c>
      <c r="C80" s="160">
        <v>20132.899999999998</v>
      </c>
      <c r="D80" s="309">
        <f t="shared" si="51"/>
        <v>7.3792720119123759E-2</v>
      </c>
      <c r="E80" s="259">
        <f t="shared" si="52"/>
        <v>5.9384399608585471E-2</v>
      </c>
      <c r="F80" s="64">
        <f t="shared" si="47"/>
        <v>-0.17904614254158946</v>
      </c>
      <c r="H80" s="24">
        <v>730.2199999999998</v>
      </c>
      <c r="I80" s="160">
        <v>643.14199999999994</v>
      </c>
      <c r="J80" s="258">
        <f t="shared" si="53"/>
        <v>1.789595329710552E-2</v>
      </c>
      <c r="K80" s="259">
        <f t="shared" si="54"/>
        <v>1.4732119367774734E-2</v>
      </c>
      <c r="L80" s="64">
        <f t="shared" si="48"/>
        <v>-0.1192489934540274</v>
      </c>
      <c r="N80" s="47">
        <f t="shared" si="56"/>
        <v>0.29775984870201533</v>
      </c>
      <c r="O80" s="163">
        <f t="shared" si="57"/>
        <v>0.31944826627063166</v>
      </c>
      <c r="P80" s="64">
        <f t="shared" si="58"/>
        <v>7.2838623686705087E-2</v>
      </c>
    </row>
    <row r="81" spans="1:16" ht="20.100000000000001" customHeight="1" x14ac:dyDescent="0.25">
      <c r="A81" s="44" t="s">
        <v>198</v>
      </c>
      <c r="B81" s="24">
        <v>1877.11</v>
      </c>
      <c r="C81" s="160">
        <v>2504.5000000000005</v>
      </c>
      <c r="D81" s="309">
        <f t="shared" si="51"/>
        <v>5.6482726716714001E-3</v>
      </c>
      <c r="E81" s="259">
        <f t="shared" si="52"/>
        <v>7.3873226817647904E-3</v>
      </c>
      <c r="F81" s="64">
        <f t="shared" si="47"/>
        <v>0.33423187772693158</v>
      </c>
      <c r="H81" s="24">
        <v>446.54499999999996</v>
      </c>
      <c r="I81" s="160">
        <v>608.173</v>
      </c>
      <c r="J81" s="258">
        <f t="shared" si="53"/>
        <v>1.0943754574040681E-2</v>
      </c>
      <c r="K81" s="259">
        <f t="shared" si="54"/>
        <v>1.3931102668240707E-2</v>
      </c>
      <c r="L81" s="64">
        <f t="shared" si="48"/>
        <v>0.36195232283420498</v>
      </c>
      <c r="N81" s="47">
        <f t="shared" si="56"/>
        <v>2.378896282050599</v>
      </c>
      <c r="O81" s="163">
        <f t="shared" si="57"/>
        <v>2.4283210221601115</v>
      </c>
      <c r="P81" s="64">
        <f t="shared" si="58"/>
        <v>2.0776332487647823E-2</v>
      </c>
    </row>
    <row r="82" spans="1:16" ht="20.100000000000001" customHeight="1" x14ac:dyDescent="0.25">
      <c r="A82" s="44" t="s">
        <v>209</v>
      </c>
      <c r="B82" s="24">
        <v>12.93</v>
      </c>
      <c r="C82" s="160">
        <v>50</v>
      </c>
      <c r="D82" s="309">
        <f t="shared" si="51"/>
        <v>3.8906705331446322E-5</v>
      </c>
      <c r="E82" s="259">
        <f t="shared" si="52"/>
        <v>1.4748098785715292E-4</v>
      </c>
      <c r="F82" s="64">
        <f t="shared" si="47"/>
        <v>2.8669760247486464</v>
      </c>
      <c r="H82" s="24">
        <v>248.43500000000003</v>
      </c>
      <c r="I82" s="160">
        <v>453.39999999999992</v>
      </c>
      <c r="J82" s="258">
        <f t="shared" si="53"/>
        <v>6.0885502415250359E-3</v>
      </c>
      <c r="K82" s="259">
        <f t="shared" si="54"/>
        <v>1.0385798037368207E-2</v>
      </c>
      <c r="L82" s="64">
        <f t="shared" si="48"/>
        <v>0.82502465433614369</v>
      </c>
      <c r="N82" s="47">
        <f t="shared" si="56"/>
        <v>192.138437741686</v>
      </c>
      <c r="O82" s="163">
        <f t="shared" si="57"/>
        <v>90.679999999999978</v>
      </c>
      <c r="P82" s="64">
        <f t="shared" si="58"/>
        <v>-0.52804862438867317</v>
      </c>
    </row>
    <row r="83" spans="1:16" ht="20.100000000000001" customHeight="1" x14ac:dyDescent="0.25">
      <c r="A83" s="44" t="s">
        <v>218</v>
      </c>
      <c r="B83" s="24">
        <v>1361.6000000000001</v>
      </c>
      <c r="C83" s="160">
        <v>1842.25</v>
      </c>
      <c r="D83" s="309">
        <f t="shared" si="51"/>
        <v>4.0970897122426389E-3</v>
      </c>
      <c r="E83" s="259">
        <f t="shared" si="52"/>
        <v>5.4339369975967989E-3</v>
      </c>
      <c r="F83" s="64">
        <f t="shared" si="47"/>
        <v>0.35300381903642758</v>
      </c>
      <c r="H83" s="24">
        <v>300.86200000000002</v>
      </c>
      <c r="I83" s="160">
        <v>406.94200000000001</v>
      </c>
      <c r="J83" s="258">
        <f t="shared" si="53"/>
        <v>7.3734111649554415E-3</v>
      </c>
      <c r="K83" s="259">
        <f t="shared" si="54"/>
        <v>9.3216087889781522E-3</v>
      </c>
      <c r="L83" s="64">
        <f t="shared" si="48"/>
        <v>0.35258690030645273</v>
      </c>
      <c r="N83" s="47">
        <f t="shared" si="56"/>
        <v>2.2096210340775557</v>
      </c>
      <c r="O83" s="163">
        <f t="shared" si="57"/>
        <v>2.2089401547021308</v>
      </c>
      <c r="P83" s="64">
        <f t="shared" si="58"/>
        <v>-3.081430548153617E-4</v>
      </c>
    </row>
    <row r="84" spans="1:16" ht="20.100000000000001" customHeight="1" x14ac:dyDescent="0.25">
      <c r="A84" s="44" t="s">
        <v>223</v>
      </c>
      <c r="B84" s="24">
        <v>4621.8</v>
      </c>
      <c r="C84" s="160">
        <v>2724.61</v>
      </c>
      <c r="D84" s="309">
        <f t="shared" si="51"/>
        <v>1.3907116063486359E-2</v>
      </c>
      <c r="E84" s="259">
        <f t="shared" si="52"/>
        <v>8.036563486509548E-3</v>
      </c>
      <c r="F84" s="64">
        <f t="shared" si="47"/>
        <v>-0.41048725604742742</v>
      </c>
      <c r="H84" s="24">
        <v>669.05100000000004</v>
      </c>
      <c r="I84" s="160">
        <v>374.87099999999998</v>
      </c>
      <c r="J84" s="258">
        <f t="shared" si="53"/>
        <v>1.6396846771358973E-2</v>
      </c>
      <c r="K84" s="259">
        <f t="shared" si="54"/>
        <v>8.5869750685184341E-3</v>
      </c>
      <c r="L84" s="64">
        <f t="shared" si="48"/>
        <v>-0.43969742216961044</v>
      </c>
      <c r="N84" s="47">
        <f t="shared" ref="N84" si="59">(H84/B84)*10</f>
        <v>1.4475983383097497</v>
      </c>
      <c r="O84" s="163">
        <f t="shared" ref="O84" si="60">(I84/C84)*10</f>
        <v>1.3758703080440868</v>
      </c>
      <c r="P84" s="64">
        <f t="shared" ref="P84" si="61">(O84-N84)/N84</f>
        <v>-4.9549677122049086E-2</v>
      </c>
    </row>
    <row r="85" spans="1:16" ht="20.100000000000001" customHeight="1" x14ac:dyDescent="0.25">
      <c r="A85" s="44" t="s">
        <v>196</v>
      </c>
      <c r="B85" s="24">
        <v>3381.5000000000005</v>
      </c>
      <c r="C85" s="160">
        <v>2795.5799999999995</v>
      </c>
      <c r="D85" s="309">
        <f t="shared" si="51"/>
        <v>1.01750211970832E-2</v>
      </c>
      <c r="E85" s="259">
        <f t="shared" si="52"/>
        <v>8.2458980006739901E-3</v>
      </c>
      <c r="F85" s="64">
        <f t="shared" si="47"/>
        <v>-0.17327221647198016</v>
      </c>
      <c r="H85" s="24">
        <v>374.06900000000007</v>
      </c>
      <c r="I85" s="160">
        <v>325.149</v>
      </c>
      <c r="J85" s="258">
        <f t="shared" si="53"/>
        <v>9.1675404041178937E-3</v>
      </c>
      <c r="K85" s="259">
        <f t="shared" si="54"/>
        <v>7.4480190693697306E-3</v>
      </c>
      <c r="L85" s="64">
        <f t="shared" si="48"/>
        <v>-0.13077801154332505</v>
      </c>
      <c r="N85" s="47">
        <f t="shared" ref="N85" si="62">(H85/B85)*10</f>
        <v>1.1062220907881117</v>
      </c>
      <c r="O85" s="163">
        <f t="shared" ref="O85" si="63">(I85/C85)*10</f>
        <v>1.1630824372759858</v>
      </c>
      <c r="P85" s="64">
        <f t="shared" ref="P85" si="64">(O85-N85)/N85</f>
        <v>5.1400480031423668E-2</v>
      </c>
    </row>
    <row r="86" spans="1:16" ht="20.100000000000001" customHeight="1" x14ac:dyDescent="0.25">
      <c r="A86" s="44" t="s">
        <v>202</v>
      </c>
      <c r="B86" s="24">
        <v>587.93999999999994</v>
      </c>
      <c r="C86" s="160">
        <v>1009.92</v>
      </c>
      <c r="D86" s="309">
        <f t="shared" si="51"/>
        <v>1.7691267078554175E-3</v>
      </c>
      <c r="E86" s="259">
        <f t="shared" si="52"/>
        <v>2.9788799851339174E-3</v>
      </c>
      <c r="F86" s="64">
        <f t="shared" si="47"/>
        <v>0.71772629860189829</v>
      </c>
      <c r="H86" s="24">
        <v>152.21899999999999</v>
      </c>
      <c r="I86" s="160">
        <v>290.42099999999999</v>
      </c>
      <c r="J86" s="258">
        <f t="shared" si="53"/>
        <v>3.7305252046398426E-3</v>
      </c>
      <c r="K86" s="259">
        <f t="shared" si="54"/>
        <v>6.6525228315185547E-3</v>
      </c>
      <c r="L86" s="64">
        <f t="shared" ref="L86:L88" si="65">(I86-H86)/H86</f>
        <v>0.90791556901569448</v>
      </c>
      <c r="N86" s="47">
        <f t="shared" ref="N86" si="66">(H86/B86)*10</f>
        <v>2.5890226893900743</v>
      </c>
      <c r="O86" s="163">
        <f t="shared" ref="O86" si="67">(I86/C86)*10</f>
        <v>2.8756832224334601</v>
      </c>
      <c r="P86" s="64">
        <f t="shared" ref="P86" si="68">(O86-N86)/N86</f>
        <v>0.11072152214738516</v>
      </c>
    </row>
    <row r="87" spans="1:16" ht="20.100000000000001" customHeight="1" x14ac:dyDescent="0.25">
      <c r="A87" s="44" t="s">
        <v>197</v>
      </c>
      <c r="B87" s="24">
        <v>13984.839999999997</v>
      </c>
      <c r="C87" s="160">
        <v>1910.24</v>
      </c>
      <c r="D87" s="309">
        <f t="shared" si="51"/>
        <v>4.2080746248060609E-2</v>
      </c>
      <c r="E87" s="259">
        <f t="shared" si="52"/>
        <v>5.6344816448849555E-3</v>
      </c>
      <c r="F87" s="64">
        <f t="shared" si="47"/>
        <v>-0.86340637433106138</v>
      </c>
      <c r="H87" s="24">
        <v>2742.3139999999994</v>
      </c>
      <c r="I87" s="160">
        <v>229.05600000000001</v>
      </c>
      <c r="J87" s="258">
        <f t="shared" si="53"/>
        <v>6.7207585754976068E-2</v>
      </c>
      <c r="K87" s="259">
        <f t="shared" si="54"/>
        <v>5.246866685592E-3</v>
      </c>
      <c r="L87" s="64">
        <f t="shared" si="65"/>
        <v>-0.91647346000494467</v>
      </c>
      <c r="N87" s="47">
        <f t="shared" ref="N87:N88" si="69">(H87/B87)*10</f>
        <v>1.9609191095500558</v>
      </c>
      <c r="O87" s="163">
        <f t="shared" ref="O87:O88" si="70">(I87/C87)*10</f>
        <v>1.1990954016249269</v>
      </c>
      <c r="P87" s="64">
        <f t="shared" ref="P87:P88" si="71">(O87-N87)/N87</f>
        <v>-0.38850338303854548</v>
      </c>
    </row>
    <row r="88" spans="1:16" ht="20.100000000000001" customHeight="1" x14ac:dyDescent="0.25">
      <c r="A88" s="44" t="s">
        <v>224</v>
      </c>
      <c r="B88" s="24">
        <v>469.22</v>
      </c>
      <c r="C88" s="160">
        <v>700.64</v>
      </c>
      <c r="D88" s="309">
        <f t="shared" si="51"/>
        <v>1.4118951489266237E-3</v>
      </c>
      <c r="E88" s="259">
        <f t="shared" si="52"/>
        <v>2.0666215866447122E-3</v>
      </c>
      <c r="F88" s="64">
        <f>(C88-B88)/B88</f>
        <v>0.49320148331273167</v>
      </c>
      <c r="H88" s="24">
        <v>129.50399999999999</v>
      </c>
      <c r="I88" s="160">
        <v>193.36499999999998</v>
      </c>
      <c r="J88" s="258">
        <f t="shared" si="53"/>
        <v>3.1738346468028178E-3</v>
      </c>
      <c r="K88" s="259">
        <f t="shared" si="54"/>
        <v>4.4293115074894212E-3</v>
      </c>
      <c r="L88" s="64">
        <f t="shared" si="65"/>
        <v>0.49311990363232022</v>
      </c>
      <c r="N88" s="47">
        <f t="shared" si="69"/>
        <v>2.7599846553855327</v>
      </c>
      <c r="O88" s="163">
        <f t="shared" si="70"/>
        <v>2.759833866179493</v>
      </c>
      <c r="P88" s="64">
        <f t="shared" si="71"/>
        <v>-5.4634074050191454E-5</v>
      </c>
    </row>
    <row r="89" spans="1:16" ht="20.100000000000001" customHeight="1" x14ac:dyDescent="0.25">
      <c r="A89" s="44" t="s">
        <v>225</v>
      </c>
      <c r="B89" s="24">
        <v>687.91000000000008</v>
      </c>
      <c r="C89" s="160">
        <v>1123.6600000000003</v>
      </c>
      <c r="D89" s="309">
        <f t="shared" si="51"/>
        <v>2.0699390305147134E-3</v>
      </c>
      <c r="E89" s="259">
        <f t="shared" si="52"/>
        <v>3.3143697363113697E-3</v>
      </c>
      <c r="F89" s="64">
        <f t="shared" ref="F89:F94" si="72">(C89-B89)/B89</f>
        <v>0.63344042098530362</v>
      </c>
      <c r="H89" s="24">
        <v>103.46700000000001</v>
      </c>
      <c r="I89" s="160">
        <v>178.31200000000001</v>
      </c>
      <c r="J89" s="258">
        <f t="shared" si="53"/>
        <v>2.5357297797809122E-3</v>
      </c>
      <c r="K89" s="259">
        <f t="shared" si="54"/>
        <v>4.0845002638711962E-3</v>
      </c>
      <c r="L89" s="64">
        <f t="shared" ref="L89:L94" si="73">(I89-H89)/H89</f>
        <v>0.7233707365633486</v>
      </c>
      <c r="N89" s="47">
        <f t="shared" ref="N89:N94" si="74">(H89/B89)*10</f>
        <v>1.5040775682865493</v>
      </c>
      <c r="O89" s="163">
        <f t="shared" ref="O89:O94" si="75">(I89/C89)*10</f>
        <v>1.5868857127600871</v>
      </c>
      <c r="P89" s="64">
        <f t="shared" ref="P89:P94" si="76">(O89-N89)/N89</f>
        <v>5.5055767215432337E-2</v>
      </c>
    </row>
    <row r="90" spans="1:16" ht="20.100000000000001" customHeight="1" x14ac:dyDescent="0.25">
      <c r="A90" s="44" t="s">
        <v>210</v>
      </c>
      <c r="B90" s="24">
        <v>1083.21</v>
      </c>
      <c r="C90" s="160">
        <v>904.21</v>
      </c>
      <c r="D90" s="309">
        <f t="shared" si="51"/>
        <v>3.2594069823724653E-3</v>
      </c>
      <c r="E90" s="259">
        <f t="shared" si="52"/>
        <v>2.6670756806063249E-3</v>
      </c>
      <c r="F90" s="64">
        <f t="shared" si="72"/>
        <v>-0.16524958226013423</v>
      </c>
      <c r="H90" s="24">
        <v>214.32899999999998</v>
      </c>
      <c r="I90" s="160">
        <v>170.39700000000005</v>
      </c>
      <c r="J90" s="258">
        <f t="shared" si="53"/>
        <v>5.2526933995444246E-3</v>
      </c>
      <c r="K90" s="259">
        <f t="shared" si="54"/>
        <v>3.903195474577484E-3</v>
      </c>
      <c r="L90" s="64">
        <f t="shared" si="73"/>
        <v>-0.20497459513178307</v>
      </c>
      <c r="N90" s="47">
        <f t="shared" si="74"/>
        <v>1.9786467997895143</v>
      </c>
      <c r="O90" s="163">
        <f t="shared" si="75"/>
        <v>1.8844847988852151</v>
      </c>
      <c r="P90" s="64">
        <f t="shared" si="76"/>
        <v>-4.7589090136913766E-2</v>
      </c>
    </row>
    <row r="91" spans="1:16" ht="20.100000000000001" customHeight="1" x14ac:dyDescent="0.25">
      <c r="A91" s="44" t="s">
        <v>226</v>
      </c>
      <c r="B91" s="24">
        <v>1948.42</v>
      </c>
      <c r="C91" s="160">
        <v>1265.3700000000001</v>
      </c>
      <c r="D91" s="309">
        <f t="shared" si="51"/>
        <v>5.8628463110515583E-3</v>
      </c>
      <c r="E91" s="259">
        <f t="shared" si="52"/>
        <v>3.7323603520961119E-3</v>
      </c>
      <c r="F91" s="64">
        <f t="shared" si="72"/>
        <v>-0.35056609971156111</v>
      </c>
      <c r="H91" s="24">
        <v>231.74699999999999</v>
      </c>
      <c r="I91" s="160">
        <v>162.64099999999999</v>
      </c>
      <c r="J91" s="258">
        <f t="shared" si="53"/>
        <v>5.6795671013452299E-3</v>
      </c>
      <c r="K91" s="259">
        <f t="shared" si="54"/>
        <v>3.7255328156056526E-3</v>
      </c>
      <c r="L91" s="64">
        <f t="shared" si="73"/>
        <v>-0.29819587740078618</v>
      </c>
      <c r="N91" s="47">
        <f t="shared" si="74"/>
        <v>1.1894098808265157</v>
      </c>
      <c r="O91" s="163">
        <f t="shared" si="75"/>
        <v>1.2853236602732796</v>
      </c>
      <c r="P91" s="64">
        <f t="shared" si="76"/>
        <v>8.063980381608557E-2</v>
      </c>
    </row>
    <row r="92" spans="1:16" ht="20.100000000000001" customHeight="1" x14ac:dyDescent="0.25">
      <c r="A92" s="44" t="s">
        <v>205</v>
      </c>
      <c r="B92" s="24">
        <v>479.26</v>
      </c>
      <c r="C92" s="160">
        <v>955.79</v>
      </c>
      <c r="D92" s="309">
        <f t="shared" si="51"/>
        <v>1.4421057693077312E-3</v>
      </c>
      <c r="E92" s="259">
        <f t="shared" si="52"/>
        <v>2.8192170676797634E-3</v>
      </c>
      <c r="F92" s="64">
        <f t="shared" si="72"/>
        <v>0.9943037182322747</v>
      </c>
      <c r="H92" s="24">
        <v>79.966999999999999</v>
      </c>
      <c r="I92" s="160">
        <v>161.45700000000002</v>
      </c>
      <c r="J92" s="258">
        <f t="shared" si="53"/>
        <v>1.9598007412966467E-3</v>
      </c>
      <c r="K92" s="259">
        <f t="shared" si="54"/>
        <v>3.6984115432716347E-3</v>
      </c>
      <c r="L92" s="64">
        <f t="shared" si="73"/>
        <v>1.0190453562094366</v>
      </c>
      <c r="N92" s="47">
        <f t="shared" si="74"/>
        <v>1.6685515169219212</v>
      </c>
      <c r="O92" s="163">
        <f t="shared" si="75"/>
        <v>1.6892518230992168</v>
      </c>
      <c r="P92" s="64">
        <f t="shared" si="76"/>
        <v>1.2406153461466266E-2</v>
      </c>
    </row>
    <row r="93" spans="1:16" ht="20.100000000000001" customHeight="1" x14ac:dyDescent="0.25">
      <c r="A93" s="44" t="s">
        <v>208</v>
      </c>
      <c r="B93" s="24">
        <v>1138.3300000000002</v>
      </c>
      <c r="C93" s="160">
        <v>713.05999999999983</v>
      </c>
      <c r="D93" s="309">
        <f t="shared" si="51"/>
        <v>3.42526449187512E-3</v>
      </c>
      <c r="E93" s="259">
        <f t="shared" si="52"/>
        <v>2.1032558640284287E-3</v>
      </c>
      <c r="F93" s="64">
        <f t="shared" si="72"/>
        <v>-0.37359113789498677</v>
      </c>
      <c r="H93" s="24">
        <v>216.386</v>
      </c>
      <c r="I93" s="160">
        <v>128.40899999999999</v>
      </c>
      <c r="J93" s="258">
        <f t="shared" si="53"/>
        <v>5.3031055711257923E-3</v>
      </c>
      <c r="K93" s="259">
        <f t="shared" si="54"/>
        <v>2.9413981918403492E-3</v>
      </c>
      <c r="L93" s="64">
        <f t="shared" si="73"/>
        <v>-0.40657436248186113</v>
      </c>
      <c r="N93" s="47">
        <f t="shared" si="74"/>
        <v>1.9009074697144059</v>
      </c>
      <c r="O93" s="163">
        <f t="shared" si="75"/>
        <v>1.8008162006002304</v>
      </c>
      <c r="P93" s="64">
        <f t="shared" si="76"/>
        <v>-5.2654466726470041E-2</v>
      </c>
    </row>
    <row r="94" spans="1:16" ht="20.100000000000001" customHeight="1" x14ac:dyDescent="0.25">
      <c r="A94" s="44" t="s">
        <v>227</v>
      </c>
      <c r="B94" s="24">
        <v>168.25</v>
      </c>
      <c r="C94" s="160">
        <v>533.48</v>
      </c>
      <c r="D94" s="309">
        <f t="shared" si="51"/>
        <v>5.0626861345830188E-4</v>
      </c>
      <c r="E94" s="259">
        <f t="shared" si="52"/>
        <v>1.5735631480406787E-3</v>
      </c>
      <c r="F94" s="64">
        <f t="shared" si="72"/>
        <v>2.1707578008915305</v>
      </c>
      <c r="H94" s="24">
        <v>40.302</v>
      </c>
      <c r="I94" s="160">
        <v>128.00700000000001</v>
      </c>
      <c r="J94" s="258">
        <f t="shared" si="53"/>
        <v>9.8770604719118464E-4</v>
      </c>
      <c r="K94" s="259">
        <f t="shared" si="54"/>
        <v>2.9321897868755898E-3</v>
      </c>
      <c r="L94" s="64">
        <f t="shared" si="73"/>
        <v>2.176194729790085</v>
      </c>
      <c r="N94" s="47">
        <f t="shared" si="74"/>
        <v>2.3953640416047546</v>
      </c>
      <c r="O94" s="163">
        <f t="shared" si="75"/>
        <v>2.3994713953662745</v>
      </c>
      <c r="P94" s="64">
        <f t="shared" si="76"/>
        <v>1.7147096183210008E-3</v>
      </c>
    </row>
    <row r="95" spans="1:16" ht="20.100000000000001" customHeight="1" thickBot="1" x14ac:dyDescent="0.3">
      <c r="A95" s="13" t="s">
        <v>17</v>
      </c>
      <c r="B95" s="24">
        <f>B96-SUM(B68:B94)</f>
        <v>9749.0900000000256</v>
      </c>
      <c r="C95" s="160">
        <f>C96-SUM(C68:C94)</f>
        <v>11103.999999999942</v>
      </c>
      <c r="D95" s="309">
        <f t="shared" si="51"/>
        <v>2.9335264646539138E-2</v>
      </c>
      <c r="E95" s="259">
        <f t="shared" si="52"/>
        <v>3.2752577783316347E-2</v>
      </c>
      <c r="F95" s="64">
        <f t="shared" ref="F95" si="77">(C95-B95)/B95</f>
        <v>0.1389780994944054</v>
      </c>
      <c r="H95" s="228">
        <f>H96-SUM(H68:H94)</f>
        <v>1471.8849999999875</v>
      </c>
      <c r="I95" s="411">
        <f>I96-SUM(I68:I94)</f>
        <v>2043.2020000000048</v>
      </c>
      <c r="J95" s="258">
        <f t="shared" si="53"/>
        <v>3.6072396289761909E-2</v>
      </c>
      <c r="K95" s="259">
        <f t="shared" si="54"/>
        <v>4.6802565773151408E-2</v>
      </c>
      <c r="L95" s="64">
        <f t="shared" ref="L95" si="78">(I95-H95)/H95</f>
        <v>0.38815328643203928</v>
      </c>
      <c r="N95" s="47">
        <f t="shared" ref="N95:N96" si="79">(H95/B95)*10</f>
        <v>1.5097665525705308</v>
      </c>
      <c r="O95" s="163">
        <f t="shared" ref="O95:O96" si="80">(I95/C95)*10</f>
        <v>1.8400594380403599</v>
      </c>
      <c r="P95" s="64">
        <f>(O95-N95)/N95</f>
        <v>0.21877083242271586</v>
      </c>
    </row>
    <row r="96" spans="1:16" ht="26.25" customHeight="1" thickBot="1" x14ac:dyDescent="0.3">
      <c r="A96" s="17" t="s">
        <v>18</v>
      </c>
      <c r="B96" s="22">
        <v>332333.4599999999</v>
      </c>
      <c r="C96" s="165">
        <v>339026.74999999988</v>
      </c>
      <c r="D96" s="305">
        <f>SUM(D68:D95)</f>
        <v>1.0000000000000002</v>
      </c>
      <c r="E96" s="306">
        <f>SUM(E68:E95)</f>
        <v>1</v>
      </c>
      <c r="F96" s="69">
        <f>(C96-B96)/B96</f>
        <v>2.014028319628117E-2</v>
      </c>
      <c r="G96" s="2"/>
      <c r="H96" s="22">
        <v>40803.637999999984</v>
      </c>
      <c r="I96" s="165">
        <v>43655.769000000008</v>
      </c>
      <c r="J96" s="317">
        <f t="shared" si="53"/>
        <v>1</v>
      </c>
      <c r="K96" s="306">
        <f t="shared" si="54"/>
        <v>1</v>
      </c>
      <c r="L96" s="69">
        <f>(I96-H96)/H96</f>
        <v>6.9898938913241615E-2</v>
      </c>
      <c r="M96" s="2"/>
      <c r="N96" s="43">
        <f t="shared" si="79"/>
        <v>1.2277920495877843</v>
      </c>
      <c r="O96" s="170">
        <f t="shared" si="80"/>
        <v>1.2876791875567348</v>
      </c>
      <c r="P96" s="69">
        <f>(O96-N96)/N96</f>
        <v>4.8776287473971558E-2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L57 J46:L49 J39:L45 J54:L56 J62:L62 J57:K61 D46:E51 D39:F45 D54:F57 F46:F49 P39:P49 J68:L78 D76:F78 N68:P78 F28 P28 D89:E90 D84:E88 J89:K90 J84:K86 D83:E83 D82:E82 J83:K83 J82:K82 F30 D59:F59 D58:E58 L61 N59:O59 P59 D80:F81 D79:E79 D93:E93 D91:E91 J81:L81 J79:K79 J87:K88 J95:L96 J91:K91 N95:P96 D92:E92 J92:K94 J80:K80 P54:P57 N54:O57 J51:K51 J50:K50 D95:F96 D94:E94 D61:F62 D60:E60 N61:O62 P61:P62 F32:F33 J52:K52 D52:E52 J53:K53 D53:E5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5" t="s">
        <v>94</v>
      </c>
    </row>
    <row r="2" spans="1:18" ht="15.75" thickBot="1" x14ac:dyDescent="0.3"/>
    <row r="3" spans="1:18" x14ac:dyDescent="0.25">
      <c r="A3" s="437" t="s">
        <v>16</v>
      </c>
      <c r="B3" s="451"/>
      <c r="C3" s="451"/>
      <c r="D3" s="454" t="s">
        <v>1</v>
      </c>
      <c r="E3" s="450"/>
      <c r="F3" s="454" t="s">
        <v>104</v>
      </c>
      <c r="G3" s="450"/>
      <c r="H3" s="148" t="s">
        <v>0</v>
      </c>
      <c r="J3" s="456" t="s">
        <v>19</v>
      </c>
      <c r="K3" s="450"/>
      <c r="L3" s="448" t="s">
        <v>104</v>
      </c>
      <c r="M3" s="449"/>
      <c r="N3" s="148" t="s">
        <v>0</v>
      </c>
      <c r="P3" s="462" t="s">
        <v>22</v>
      </c>
      <c r="Q3" s="450"/>
      <c r="R3" s="148" t="s">
        <v>0</v>
      </c>
    </row>
    <row r="4" spans="1:18" x14ac:dyDescent="0.25">
      <c r="A4" s="452"/>
      <c r="B4" s="453"/>
      <c r="C4" s="453"/>
      <c r="D4" s="457" t="s">
        <v>159</v>
      </c>
      <c r="E4" s="459"/>
      <c r="F4" s="457" t="str">
        <f>D4</f>
        <v>jan-jun</v>
      </c>
      <c r="G4" s="459"/>
      <c r="H4" s="149" t="s">
        <v>138</v>
      </c>
      <c r="J4" s="460" t="str">
        <f>D4</f>
        <v>jan-jun</v>
      </c>
      <c r="K4" s="459"/>
      <c r="L4" s="461" t="str">
        <f>D4</f>
        <v>jan-jun</v>
      </c>
      <c r="M4" s="447"/>
      <c r="N4" s="149" t="str">
        <f>H4</f>
        <v>2022/2021</v>
      </c>
      <c r="P4" s="460" t="str">
        <f>D4</f>
        <v>jan-jun</v>
      </c>
      <c r="Q4" s="458"/>
      <c r="R4" s="149" t="str">
        <f>N4</f>
        <v>2022/2021</v>
      </c>
    </row>
    <row r="5" spans="1:18" ht="19.5" customHeight="1" thickBot="1" x14ac:dyDescent="0.3">
      <c r="A5" s="438"/>
      <c r="B5" s="464"/>
      <c r="C5" s="464"/>
      <c r="D5" s="117">
        <v>2021</v>
      </c>
      <c r="E5" s="181">
        <v>2022</v>
      </c>
      <c r="F5" s="117">
        <f>D5</f>
        <v>2021</v>
      </c>
      <c r="G5" s="152">
        <f>E5</f>
        <v>2022</v>
      </c>
      <c r="H5" s="192" t="s">
        <v>1</v>
      </c>
      <c r="J5" s="30">
        <f>D5</f>
        <v>2021</v>
      </c>
      <c r="K5" s="152">
        <f>E5</f>
        <v>2022</v>
      </c>
      <c r="L5" s="180">
        <f>F5</f>
        <v>2021</v>
      </c>
      <c r="M5" s="164">
        <f>G5</f>
        <v>2022</v>
      </c>
      <c r="N5" s="321">
        <v>1000</v>
      </c>
      <c r="P5" s="30">
        <f>D5</f>
        <v>2021</v>
      </c>
      <c r="Q5" s="152">
        <f>E5</f>
        <v>2022</v>
      </c>
      <c r="R5" s="192"/>
    </row>
    <row r="6" spans="1:18" ht="24" customHeight="1" x14ac:dyDescent="0.25">
      <c r="A6" s="182" t="s">
        <v>20</v>
      </c>
      <c r="B6" s="11"/>
      <c r="C6" s="11"/>
      <c r="D6" s="184">
        <v>4948.9500000000053</v>
      </c>
      <c r="E6" s="185">
        <v>2872.9299999999994</v>
      </c>
      <c r="F6" s="310">
        <f>D6/D8</f>
        <v>0.47430812992858024</v>
      </c>
      <c r="G6" s="318">
        <f>E6/E8</f>
        <v>0.28067304554771161</v>
      </c>
      <c r="H6" s="191">
        <f>(E6-D6)/D6</f>
        <v>-0.41948696188080375</v>
      </c>
      <c r="I6" s="2"/>
      <c r="J6" s="189">
        <v>2618.6890000000012</v>
      </c>
      <c r="K6" s="185">
        <v>1988.3910000000012</v>
      </c>
      <c r="L6" s="309">
        <f>J6/J8</f>
        <v>0.51927401669766404</v>
      </c>
      <c r="M6" s="308">
        <f>K6/K8</f>
        <v>0.34445310027382808</v>
      </c>
      <c r="N6" s="191">
        <f>(K6-J6)/J6</f>
        <v>-0.24069219368928488</v>
      </c>
      <c r="P6" s="39">
        <f t="shared" ref="P6:Q8" si="0">(J6/D6)*10</f>
        <v>5.2914032269471267</v>
      </c>
      <c r="Q6" s="173">
        <f t="shared" si="0"/>
        <v>6.9211258192855425</v>
      </c>
      <c r="R6" s="191">
        <f>(Q6-P6)/P6</f>
        <v>0.30799440572565923</v>
      </c>
    </row>
    <row r="7" spans="1:18" ht="24" customHeight="1" thickBot="1" x14ac:dyDescent="0.3">
      <c r="A7" s="182" t="s">
        <v>21</v>
      </c>
      <c r="B7" s="11"/>
      <c r="C7" s="11"/>
      <c r="D7" s="186">
        <v>5485.09</v>
      </c>
      <c r="E7" s="187">
        <v>7362.9300000000012</v>
      </c>
      <c r="F7" s="310">
        <f>D7/D8</f>
        <v>0.52569187007141982</v>
      </c>
      <c r="G7" s="276">
        <f>E7/E8</f>
        <v>0.71932695445228845</v>
      </c>
      <c r="H7" s="67">
        <f t="shared" ref="H7:H8" si="1">(E7-D7)/D7</f>
        <v>0.34235354387986361</v>
      </c>
      <c r="J7" s="189">
        <v>2424.2919999999972</v>
      </c>
      <c r="K7" s="187">
        <v>3784.2119999999995</v>
      </c>
      <c r="L7" s="309">
        <f>J7/J8</f>
        <v>0.48072598330233607</v>
      </c>
      <c r="M7" s="259">
        <f>K7/K8</f>
        <v>0.65554689972617186</v>
      </c>
      <c r="N7" s="120">
        <f t="shared" ref="N7:N8" si="2">(K7-J7)/J7</f>
        <v>0.56095552845944463</v>
      </c>
      <c r="P7" s="39">
        <f t="shared" si="0"/>
        <v>4.4197852724385509</v>
      </c>
      <c r="Q7" s="173">
        <f t="shared" si="0"/>
        <v>5.1395463490757063</v>
      </c>
      <c r="R7" s="120">
        <f t="shared" ref="R7:R8" si="3">(Q7-P7)/P7</f>
        <v>0.16284978393080121</v>
      </c>
    </row>
    <row r="8" spans="1:18" ht="26.25" customHeight="1" thickBot="1" x14ac:dyDescent="0.3">
      <c r="A8" s="17" t="s">
        <v>12</v>
      </c>
      <c r="B8" s="183"/>
      <c r="C8" s="183"/>
      <c r="D8" s="188">
        <v>10434.040000000005</v>
      </c>
      <c r="E8" s="165">
        <v>10235.86</v>
      </c>
      <c r="F8" s="319">
        <f>SUM(F6:F7)</f>
        <v>1</v>
      </c>
      <c r="G8" s="320">
        <f>SUM(G6:G7)</f>
        <v>1</v>
      </c>
      <c r="H8" s="190">
        <f t="shared" si="1"/>
        <v>-1.8993601711322156E-2</v>
      </c>
      <c r="I8" s="2"/>
      <c r="J8" s="22">
        <v>5042.9809999999979</v>
      </c>
      <c r="K8" s="165">
        <v>5772.603000000001</v>
      </c>
      <c r="L8" s="305">
        <f>SUM(L6:L7)</f>
        <v>1</v>
      </c>
      <c r="M8" s="306">
        <f>SUM(M6:M7)</f>
        <v>1</v>
      </c>
      <c r="N8" s="190">
        <f t="shared" si="2"/>
        <v>0.14468069580274115</v>
      </c>
      <c r="O8" s="2"/>
      <c r="P8" s="34">
        <f t="shared" si="0"/>
        <v>4.8332007544536886</v>
      </c>
      <c r="Q8" s="166">
        <f t="shared" si="0"/>
        <v>5.6395876848647797</v>
      </c>
      <c r="R8" s="190">
        <f t="shared" si="3"/>
        <v>0.16684325178672191</v>
      </c>
    </row>
  </sheetData>
  <mergeCells count="11">
    <mergeCell ref="A3:C5"/>
    <mergeCell ref="D3:E3"/>
    <mergeCell ref="F3:G3"/>
    <mergeCell ref="J3:K3"/>
    <mergeCell ref="L3:M3"/>
    <mergeCell ref="P3:Q3"/>
    <mergeCell ref="D4:E4"/>
    <mergeCell ref="F4:G4"/>
    <mergeCell ref="J4:K4"/>
    <mergeCell ref="L4:M4"/>
    <mergeCell ref="P4:Q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topLeftCell="A28" workbookViewId="0">
      <selection activeCell="H84" sqref="H84:I84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5" t="s">
        <v>95</v>
      </c>
    </row>
    <row r="3" spans="1:16" ht="8.25" customHeight="1" thickBot="1" x14ac:dyDescent="0.3"/>
    <row r="4" spans="1:16" x14ac:dyDescent="0.25">
      <c r="A4" s="467" t="s">
        <v>3</v>
      </c>
      <c r="B4" s="454" t="s">
        <v>1</v>
      </c>
      <c r="C4" s="450"/>
      <c r="D4" s="454" t="s">
        <v>104</v>
      </c>
      <c r="E4" s="450"/>
      <c r="F4" s="148" t="s">
        <v>0</v>
      </c>
      <c r="H4" s="465" t="s">
        <v>19</v>
      </c>
      <c r="I4" s="466"/>
      <c r="J4" s="454" t="s">
        <v>13</v>
      </c>
      <c r="K4" s="455"/>
      <c r="L4" s="148" t="s">
        <v>0</v>
      </c>
      <c r="N4" s="462" t="s">
        <v>22</v>
      </c>
      <c r="O4" s="450"/>
      <c r="P4" s="148" t="s">
        <v>0</v>
      </c>
    </row>
    <row r="5" spans="1:16" x14ac:dyDescent="0.25">
      <c r="A5" s="468"/>
      <c r="B5" s="457" t="s">
        <v>159</v>
      </c>
      <c r="C5" s="459"/>
      <c r="D5" s="457" t="str">
        <f>B5</f>
        <v>jan-jun</v>
      </c>
      <c r="E5" s="459"/>
      <c r="F5" s="149" t="s">
        <v>138</v>
      </c>
      <c r="H5" s="460" t="str">
        <f>B5</f>
        <v>jan-jun</v>
      </c>
      <c r="I5" s="459"/>
      <c r="J5" s="457" t="str">
        <f>B5</f>
        <v>jan-jun</v>
      </c>
      <c r="K5" s="458"/>
      <c r="L5" s="149" t="str">
        <f>F5</f>
        <v>2022/2021</v>
      </c>
      <c r="N5" s="460" t="str">
        <f>B5</f>
        <v>jan-jun</v>
      </c>
      <c r="O5" s="458"/>
      <c r="P5" s="149" t="str">
        <f>L5</f>
        <v>2022/2021</v>
      </c>
    </row>
    <row r="6" spans="1:16" ht="19.5" customHeight="1" thickBot="1" x14ac:dyDescent="0.3">
      <c r="A6" s="469"/>
      <c r="B6" s="117">
        <f>'6'!E6</f>
        <v>2021</v>
      </c>
      <c r="C6" s="152">
        <f>'6'!F6</f>
        <v>2022</v>
      </c>
      <c r="D6" s="117">
        <f>B6</f>
        <v>2021</v>
      </c>
      <c r="E6" s="152">
        <f>C6</f>
        <v>2022</v>
      </c>
      <c r="F6" s="150" t="s">
        <v>1</v>
      </c>
      <c r="H6" s="30">
        <f>B6</f>
        <v>2021</v>
      </c>
      <c r="I6" s="152">
        <f>E6</f>
        <v>2022</v>
      </c>
      <c r="J6" s="117">
        <f>B6</f>
        <v>2021</v>
      </c>
      <c r="K6" s="152">
        <f>C6</f>
        <v>2022</v>
      </c>
      <c r="L6" s="321">
        <v>1000</v>
      </c>
      <c r="N6" s="30">
        <f>B6</f>
        <v>2021</v>
      </c>
      <c r="O6" s="152">
        <f>C6</f>
        <v>2022</v>
      </c>
      <c r="P6" s="150"/>
    </row>
    <row r="7" spans="1:16" ht="20.100000000000001" customHeight="1" x14ac:dyDescent="0.25">
      <c r="A7" s="13" t="s">
        <v>164</v>
      </c>
      <c r="B7" s="45">
        <v>954.69999999999993</v>
      </c>
      <c r="C7" s="167">
        <v>1544.0600000000002</v>
      </c>
      <c r="D7" s="309">
        <f>B7/$B$33</f>
        <v>9.1498594983342937E-2</v>
      </c>
      <c r="E7" s="308">
        <f>C7/$C$33</f>
        <v>0.15084809678913158</v>
      </c>
      <c r="F7" s="64">
        <f>(C7-B7)/B7</f>
        <v>0.617324814077721</v>
      </c>
      <c r="H7" s="45">
        <v>540.26099999999997</v>
      </c>
      <c r="I7" s="167">
        <v>914.80000000000007</v>
      </c>
      <c r="J7" s="309">
        <f>H7/$H$33</f>
        <v>0.10713127810713544</v>
      </c>
      <c r="K7" s="308">
        <f>I7/$I$33</f>
        <v>0.15847270286905227</v>
      </c>
      <c r="L7" s="64">
        <f>(I7-H7)/H7</f>
        <v>0.69325566716827636</v>
      </c>
      <c r="N7" s="39">
        <f t="shared" ref="N7:N33" si="0">(H7/B7)*10</f>
        <v>5.6589609301351205</v>
      </c>
      <c r="O7" s="172">
        <f t="shared" ref="O7:O33" si="1">(I7/C7)*10</f>
        <v>5.9246402341877902</v>
      </c>
      <c r="P7" s="73">
        <f>(O7-N7)/N7</f>
        <v>4.6948425220233146E-2</v>
      </c>
    </row>
    <row r="8" spans="1:16" ht="20.100000000000001" customHeight="1" x14ac:dyDescent="0.25">
      <c r="A8" s="13" t="s">
        <v>168</v>
      </c>
      <c r="B8" s="24">
        <v>243.48999999999998</v>
      </c>
      <c r="C8" s="160">
        <v>485.1</v>
      </c>
      <c r="D8" s="309">
        <f t="shared" ref="D8:D32" si="2">B8/$B$33</f>
        <v>2.3336119087141689E-2</v>
      </c>
      <c r="E8" s="259">
        <f t="shared" ref="E8:E32" si="3">C8/$C$33</f>
        <v>4.7392207396349702E-2</v>
      </c>
      <c r="F8" s="64">
        <f t="shared" ref="F8:F33" si="4">(C8-B8)/B8</f>
        <v>0.99227894369378644</v>
      </c>
      <c r="H8" s="24">
        <v>302.18200000000002</v>
      </c>
      <c r="I8" s="160">
        <v>823.20099999999991</v>
      </c>
      <c r="J8" s="309">
        <f t="shared" ref="J8:J32" si="5">H8/$H$33</f>
        <v>5.992130448240833E-2</v>
      </c>
      <c r="K8" s="259">
        <f t="shared" ref="K8:K32" si="6">I8/$I$33</f>
        <v>0.1426048179651363</v>
      </c>
      <c r="L8" s="64">
        <f t="shared" ref="L8:L31" si="7">(I8-H8)/H8</f>
        <v>1.7241893957945869</v>
      </c>
      <c r="N8" s="39">
        <f t="shared" si="0"/>
        <v>12.410448067682454</v>
      </c>
      <c r="O8" s="173">
        <f t="shared" si="1"/>
        <v>16.969717584003298</v>
      </c>
      <c r="P8" s="64">
        <f t="shared" ref="P8:P64" si="8">(O8-N8)/N8</f>
        <v>0.36737348171928247</v>
      </c>
    </row>
    <row r="9" spans="1:16" ht="20.100000000000001" customHeight="1" x14ac:dyDescent="0.25">
      <c r="A9" s="13" t="s">
        <v>171</v>
      </c>
      <c r="B9" s="24">
        <v>443.96000000000004</v>
      </c>
      <c r="C9" s="160">
        <v>1327.09</v>
      </c>
      <c r="D9" s="309">
        <f t="shared" si="2"/>
        <v>4.2549194751026434E-2</v>
      </c>
      <c r="E9" s="259">
        <f t="shared" si="3"/>
        <v>0.12965105032698768</v>
      </c>
      <c r="F9" s="64">
        <f t="shared" si="4"/>
        <v>1.9892107397062795</v>
      </c>
      <c r="H9" s="24">
        <v>146.38300000000001</v>
      </c>
      <c r="I9" s="160">
        <v>488.31499999999994</v>
      </c>
      <c r="J9" s="309">
        <f t="shared" si="5"/>
        <v>2.902707743693661E-2</v>
      </c>
      <c r="K9" s="259">
        <f t="shared" si="6"/>
        <v>8.4591821055423316E-2</v>
      </c>
      <c r="L9" s="64">
        <f t="shared" si="7"/>
        <v>2.3358723349022763</v>
      </c>
      <c r="N9" s="39">
        <f t="shared" ref="N9:N15" si="9">(H9/B9)*10</f>
        <v>3.297211460491936</v>
      </c>
      <c r="O9" s="173">
        <f t="shared" ref="O9:O15" si="10">(I9/C9)*10</f>
        <v>3.6795921904316966</v>
      </c>
      <c r="P9" s="64">
        <f t="shared" ref="P9:P15" si="11">(O9-N9)/N9</f>
        <v>0.11597094530379629</v>
      </c>
    </row>
    <row r="10" spans="1:16" ht="20.100000000000001" customHeight="1" x14ac:dyDescent="0.25">
      <c r="A10" s="13" t="s">
        <v>165</v>
      </c>
      <c r="B10" s="24">
        <v>501.40999999999991</v>
      </c>
      <c r="C10" s="160">
        <v>455.31999999999994</v>
      </c>
      <c r="D10" s="309">
        <f t="shared" si="2"/>
        <v>4.8055211595891878E-2</v>
      </c>
      <c r="E10" s="259">
        <f t="shared" si="3"/>
        <v>4.4482828018358983E-2</v>
      </c>
      <c r="F10" s="64">
        <f t="shared" si="4"/>
        <v>-9.1920783390837799E-2</v>
      </c>
      <c r="H10" s="24">
        <v>386.15</v>
      </c>
      <c r="I10" s="160">
        <v>423.43</v>
      </c>
      <c r="J10" s="309">
        <f t="shared" si="5"/>
        <v>7.6571773718758798E-2</v>
      </c>
      <c r="K10" s="259">
        <f t="shared" si="6"/>
        <v>7.3351657822303018E-2</v>
      </c>
      <c r="L10" s="64">
        <f t="shared" si="7"/>
        <v>9.654279425093884E-2</v>
      </c>
      <c r="N10" s="39">
        <f t="shared" si="9"/>
        <v>7.7012823836780289</v>
      </c>
      <c r="O10" s="173">
        <f t="shared" si="10"/>
        <v>9.2996134586664336</v>
      </c>
      <c r="P10" s="64">
        <f t="shared" si="11"/>
        <v>0.20754089973065801</v>
      </c>
    </row>
    <row r="11" spans="1:16" ht="20.100000000000001" customHeight="1" x14ac:dyDescent="0.25">
      <c r="A11" s="13" t="s">
        <v>174</v>
      </c>
      <c r="B11" s="24">
        <v>1895.9999999999995</v>
      </c>
      <c r="C11" s="160">
        <v>701.25999999999988</v>
      </c>
      <c r="D11" s="309">
        <f t="shared" si="2"/>
        <v>0.1817129319036537</v>
      </c>
      <c r="E11" s="259">
        <f t="shared" si="3"/>
        <v>6.8510120302544192E-2</v>
      </c>
      <c r="F11" s="64">
        <f t="shared" si="4"/>
        <v>-0.63013713080168776</v>
      </c>
      <c r="H11" s="24">
        <v>1256.0630000000001</v>
      </c>
      <c r="I11" s="160">
        <v>315.41499999999996</v>
      </c>
      <c r="J11" s="309">
        <f t="shared" si="5"/>
        <v>0.24907153130261647</v>
      </c>
      <c r="K11" s="259">
        <f t="shared" si="6"/>
        <v>5.4639995163360419E-2</v>
      </c>
      <c r="L11" s="64">
        <f t="shared" si="7"/>
        <v>-0.74888600332945088</v>
      </c>
      <c r="N11" s="39">
        <f t="shared" si="9"/>
        <v>6.6248048523206773</v>
      </c>
      <c r="O11" s="173">
        <f t="shared" si="10"/>
        <v>4.4978324729772128</v>
      </c>
      <c r="P11" s="64">
        <f t="shared" si="11"/>
        <v>-0.32106189189835282</v>
      </c>
    </row>
    <row r="12" spans="1:16" ht="20.100000000000001" customHeight="1" x14ac:dyDescent="0.25">
      <c r="A12" s="13" t="s">
        <v>180</v>
      </c>
      <c r="B12" s="24">
        <v>203.44</v>
      </c>
      <c r="C12" s="160">
        <v>389.49000000000007</v>
      </c>
      <c r="D12" s="309">
        <f t="shared" si="2"/>
        <v>1.949772092113888E-2</v>
      </c>
      <c r="E12" s="259">
        <f t="shared" si="3"/>
        <v>3.8051516921880538E-2</v>
      </c>
      <c r="F12" s="64">
        <f t="shared" si="4"/>
        <v>0.91452025167125472</v>
      </c>
      <c r="H12" s="24">
        <v>74.461999999999989</v>
      </c>
      <c r="I12" s="160">
        <v>283.71000000000004</v>
      </c>
      <c r="J12" s="309">
        <f t="shared" si="5"/>
        <v>1.4765473040647981E-2</v>
      </c>
      <c r="K12" s="259">
        <f t="shared" si="6"/>
        <v>4.9147672202644099E-2</v>
      </c>
      <c r="L12" s="64">
        <f t="shared" si="7"/>
        <v>2.8101313421611032</v>
      </c>
      <c r="N12" s="39">
        <f t="shared" si="9"/>
        <v>3.6601454974439633</v>
      </c>
      <c r="O12" s="173">
        <f t="shared" si="10"/>
        <v>7.2841407995070471</v>
      </c>
      <c r="P12" s="64">
        <f t="shared" si="11"/>
        <v>0.99012329006971855</v>
      </c>
    </row>
    <row r="13" spans="1:16" ht="20.100000000000001" customHeight="1" x14ac:dyDescent="0.25">
      <c r="A13" s="13" t="s">
        <v>181</v>
      </c>
      <c r="B13" s="24">
        <v>12.11</v>
      </c>
      <c r="C13" s="160">
        <v>52.160000000000004</v>
      </c>
      <c r="D13" s="309">
        <f t="shared" si="2"/>
        <v>1.1606242644268178E-3</v>
      </c>
      <c r="E13" s="259">
        <f t="shared" si="3"/>
        <v>5.0958102201475999E-3</v>
      </c>
      <c r="F13" s="64">
        <f t="shared" si="4"/>
        <v>3.3071841453344351</v>
      </c>
      <c r="H13" s="24">
        <v>49.435000000000002</v>
      </c>
      <c r="I13" s="160">
        <v>244.84000000000009</v>
      </c>
      <c r="J13" s="309">
        <f t="shared" si="5"/>
        <v>9.8027337402223011E-3</v>
      </c>
      <c r="K13" s="259">
        <f t="shared" si="6"/>
        <v>4.2414141419390872E-2</v>
      </c>
      <c r="L13" s="64">
        <f t="shared" si="7"/>
        <v>3.9527662587235781</v>
      </c>
      <c r="N13" s="39">
        <f t="shared" si="9"/>
        <v>40.821635012386459</v>
      </c>
      <c r="O13" s="173">
        <f t="shared" si="10"/>
        <v>46.940184049079775</v>
      </c>
      <c r="P13" s="64">
        <f t="shared" si="11"/>
        <v>0.14988495769061608</v>
      </c>
    </row>
    <row r="14" spans="1:16" ht="20.100000000000001" customHeight="1" x14ac:dyDescent="0.25">
      <c r="A14" s="13" t="s">
        <v>163</v>
      </c>
      <c r="B14" s="24">
        <v>975.81000000000006</v>
      </c>
      <c r="C14" s="160">
        <v>562.70999999999992</v>
      </c>
      <c r="D14" s="309">
        <f t="shared" si="2"/>
        <v>9.3521780633388368E-2</v>
      </c>
      <c r="E14" s="259">
        <f t="shared" si="3"/>
        <v>5.4974374405277131E-2</v>
      </c>
      <c r="F14" s="64">
        <f t="shared" si="4"/>
        <v>-0.42334060933993312</v>
      </c>
      <c r="H14" s="24">
        <v>415.89200000000005</v>
      </c>
      <c r="I14" s="160">
        <v>240.88400000000004</v>
      </c>
      <c r="J14" s="309">
        <f t="shared" si="5"/>
        <v>8.2469475891342847E-2</v>
      </c>
      <c r="K14" s="259">
        <f t="shared" si="6"/>
        <v>4.172883532784083E-2</v>
      </c>
      <c r="L14" s="64">
        <f t="shared" si="7"/>
        <v>-0.42080155424966093</v>
      </c>
      <c r="N14" s="39">
        <f t="shared" si="9"/>
        <v>4.2620182207601891</v>
      </c>
      <c r="O14" s="173">
        <f t="shared" si="10"/>
        <v>4.2807840628387641</v>
      </c>
      <c r="P14" s="64">
        <f t="shared" si="11"/>
        <v>4.40304126039796E-3</v>
      </c>
    </row>
    <row r="15" spans="1:16" ht="20.100000000000001" customHeight="1" x14ac:dyDescent="0.25">
      <c r="A15" s="13" t="s">
        <v>177</v>
      </c>
      <c r="B15" s="24">
        <v>109.49000000000001</v>
      </c>
      <c r="C15" s="160">
        <v>239.23</v>
      </c>
      <c r="D15" s="309">
        <f t="shared" si="2"/>
        <v>1.0493538456820174E-2</v>
      </c>
      <c r="E15" s="259">
        <f t="shared" si="3"/>
        <v>2.3371753814530487E-2</v>
      </c>
      <c r="F15" s="64">
        <f t="shared" si="4"/>
        <v>1.1849483971138914</v>
      </c>
      <c r="H15" s="24">
        <v>90.615000000000009</v>
      </c>
      <c r="I15" s="160">
        <v>166.59800000000001</v>
      </c>
      <c r="J15" s="309">
        <f t="shared" si="5"/>
        <v>1.7968538846368846E-2</v>
      </c>
      <c r="K15" s="259">
        <f t="shared" si="6"/>
        <v>2.8860117350872728E-2</v>
      </c>
      <c r="L15" s="64">
        <f t="shared" si="7"/>
        <v>0.83852563041439054</v>
      </c>
      <c r="N15" s="39">
        <f t="shared" si="9"/>
        <v>8.2760982738149593</v>
      </c>
      <c r="O15" s="173">
        <f t="shared" si="10"/>
        <v>6.963925929022281</v>
      </c>
      <c r="P15" s="64">
        <f t="shared" si="11"/>
        <v>-0.15854963309755599</v>
      </c>
    </row>
    <row r="16" spans="1:16" ht="20.100000000000001" customHeight="1" x14ac:dyDescent="0.25">
      <c r="A16" s="13" t="s">
        <v>170</v>
      </c>
      <c r="B16" s="24">
        <v>229.76999999999995</v>
      </c>
      <c r="C16" s="160">
        <v>345.27</v>
      </c>
      <c r="D16" s="309">
        <f t="shared" si="2"/>
        <v>2.2021192174843097E-2</v>
      </c>
      <c r="E16" s="259">
        <f t="shared" si="3"/>
        <v>3.3731410941533008E-2</v>
      </c>
      <c r="F16" s="64">
        <f t="shared" si="4"/>
        <v>0.50267658963311157</v>
      </c>
      <c r="H16" s="24">
        <v>143.18899999999999</v>
      </c>
      <c r="I16" s="160">
        <v>165.35900000000001</v>
      </c>
      <c r="J16" s="309">
        <f t="shared" si="5"/>
        <v>2.8393721887907172E-2</v>
      </c>
      <c r="K16" s="259">
        <f t="shared" si="6"/>
        <v>2.8645482809055111E-2</v>
      </c>
      <c r="L16" s="64">
        <f t="shared" si="7"/>
        <v>0.15483032914539538</v>
      </c>
      <c r="N16" s="39">
        <f t="shared" ref="N16:N19" si="12">(H16/B16)*10</f>
        <v>6.2318405361883631</v>
      </c>
      <c r="O16" s="173">
        <f t="shared" ref="O16:O19" si="13">(I16/C16)*10</f>
        <v>4.7892663712456924</v>
      </c>
      <c r="P16" s="64">
        <f t="shared" ref="P16:P19" si="14">(O16-N16)/N16</f>
        <v>-0.23148444774310695</v>
      </c>
    </row>
    <row r="17" spans="1:16" ht="20.100000000000001" customHeight="1" x14ac:dyDescent="0.25">
      <c r="A17" s="13" t="s">
        <v>215</v>
      </c>
      <c r="B17" s="24">
        <v>330.71000000000004</v>
      </c>
      <c r="C17" s="160">
        <v>251.67999999999998</v>
      </c>
      <c r="D17" s="309">
        <f t="shared" si="2"/>
        <v>3.1695297315325596E-2</v>
      </c>
      <c r="E17" s="259">
        <f t="shared" si="3"/>
        <v>2.4588065878196851E-2</v>
      </c>
      <c r="F17" s="64">
        <f t="shared" si="4"/>
        <v>-0.23897069940431209</v>
      </c>
      <c r="H17" s="24">
        <v>144.58499999999998</v>
      </c>
      <c r="I17" s="160">
        <v>158.60299999999995</v>
      </c>
      <c r="J17" s="309">
        <f t="shared" si="5"/>
        <v>2.8670542284414711E-2</v>
      </c>
      <c r="K17" s="259">
        <f t="shared" si="6"/>
        <v>2.7475126905487854E-2</v>
      </c>
      <c r="L17" s="64">
        <f t="shared" si="7"/>
        <v>9.6953349240930756E-2</v>
      </c>
      <c r="N17" s="39">
        <f t="shared" si="12"/>
        <v>4.3719573039823398</v>
      </c>
      <c r="O17" s="173">
        <f t="shared" si="13"/>
        <v>6.3017720915448177</v>
      </c>
      <c r="P17" s="64">
        <f t="shared" si="14"/>
        <v>0.44140751004238837</v>
      </c>
    </row>
    <row r="18" spans="1:16" ht="20.100000000000001" customHeight="1" x14ac:dyDescent="0.25">
      <c r="A18" s="13" t="s">
        <v>210</v>
      </c>
      <c r="B18" s="24">
        <v>277.33999999999997</v>
      </c>
      <c r="C18" s="160">
        <v>628.41000000000008</v>
      </c>
      <c r="D18" s="309">
        <f t="shared" si="2"/>
        <v>2.6580308298607237E-2</v>
      </c>
      <c r="E18" s="259">
        <f t="shared" si="3"/>
        <v>6.1392985054504474E-2</v>
      </c>
      <c r="F18" s="64">
        <f t="shared" si="4"/>
        <v>1.2658469748323362</v>
      </c>
      <c r="H18" s="24">
        <v>62.774000000000008</v>
      </c>
      <c r="I18" s="160">
        <v>152.75900000000001</v>
      </c>
      <c r="J18" s="309">
        <f t="shared" si="5"/>
        <v>1.244779625384272E-2</v>
      </c>
      <c r="K18" s="259">
        <f t="shared" si="6"/>
        <v>2.6462758654977651E-2</v>
      </c>
      <c r="L18" s="64">
        <f t="shared" si="7"/>
        <v>1.4334756427820436</v>
      </c>
      <c r="N18" s="39">
        <f t="shared" si="12"/>
        <v>2.2634311675200118</v>
      </c>
      <c r="O18" s="173">
        <f t="shared" si="13"/>
        <v>2.4308811126493848</v>
      </c>
      <c r="P18" s="64">
        <f t="shared" si="14"/>
        <v>7.3980577599293162E-2</v>
      </c>
    </row>
    <row r="19" spans="1:16" ht="20.100000000000001" customHeight="1" x14ac:dyDescent="0.25">
      <c r="A19" s="13" t="s">
        <v>166</v>
      </c>
      <c r="B19" s="24">
        <v>228.66000000000003</v>
      </c>
      <c r="C19" s="160">
        <v>288.52999999999997</v>
      </c>
      <c r="D19" s="309">
        <f t="shared" si="2"/>
        <v>2.191480960395014E-2</v>
      </c>
      <c r="E19" s="259">
        <f t="shared" si="3"/>
        <v>2.8188154195153119E-2</v>
      </c>
      <c r="F19" s="64">
        <f t="shared" si="4"/>
        <v>0.26182979095600428</v>
      </c>
      <c r="H19" s="24">
        <v>101.655</v>
      </c>
      <c r="I19" s="160">
        <v>131.22</v>
      </c>
      <c r="J19" s="309">
        <f t="shared" si="5"/>
        <v>2.0157720205568889E-2</v>
      </c>
      <c r="K19" s="259">
        <f t="shared" si="6"/>
        <v>2.2731512976035241E-2</v>
      </c>
      <c r="L19" s="64">
        <f t="shared" si="7"/>
        <v>0.29083665338645415</v>
      </c>
      <c r="N19" s="39">
        <f t="shared" si="12"/>
        <v>4.4456835476252952</v>
      </c>
      <c r="O19" s="173">
        <f t="shared" si="13"/>
        <v>4.5478806363289781</v>
      </c>
      <c r="P19" s="64">
        <f t="shared" si="14"/>
        <v>2.2987935962799803E-2</v>
      </c>
    </row>
    <row r="20" spans="1:16" ht="20.100000000000001" customHeight="1" x14ac:dyDescent="0.25">
      <c r="A20" s="13" t="s">
        <v>167</v>
      </c>
      <c r="B20" s="24">
        <v>213.09999999999997</v>
      </c>
      <c r="C20" s="160">
        <v>183.52999999999994</v>
      </c>
      <c r="D20" s="309">
        <f t="shared" si="2"/>
        <v>2.0423536808369516E-2</v>
      </c>
      <c r="E20" s="259">
        <f t="shared" si="3"/>
        <v>1.7930100646159675E-2</v>
      </c>
      <c r="F20" s="64">
        <f t="shared" si="4"/>
        <v>-0.13876114500234643</v>
      </c>
      <c r="H20" s="24">
        <v>100.26899999999998</v>
      </c>
      <c r="I20" s="160">
        <v>110.807</v>
      </c>
      <c r="J20" s="309">
        <f t="shared" si="5"/>
        <v>1.9882882763191053E-2</v>
      </c>
      <c r="K20" s="259">
        <f t="shared" si="6"/>
        <v>1.9195326614354039E-2</v>
      </c>
      <c r="L20" s="64">
        <f t="shared" si="7"/>
        <v>0.1050972882944881</v>
      </c>
      <c r="N20" s="39">
        <f t="shared" ref="N20:N31" si="15">(H20/B20)*10</f>
        <v>4.7052557484748938</v>
      </c>
      <c r="O20" s="173">
        <f t="shared" ref="O20:O31" si="16">(I20/C20)*10</f>
        <v>6.0375415463411999</v>
      </c>
      <c r="P20" s="64">
        <f t="shared" ref="P20:P31" si="17">(O20-N20)/N20</f>
        <v>0.28314843423721175</v>
      </c>
    </row>
    <row r="21" spans="1:16" ht="20.100000000000001" customHeight="1" x14ac:dyDescent="0.25">
      <c r="A21" s="13" t="s">
        <v>173</v>
      </c>
      <c r="B21" s="24">
        <v>609.07000000000005</v>
      </c>
      <c r="C21" s="160">
        <v>116.44</v>
      </c>
      <c r="D21" s="309">
        <f t="shared" si="2"/>
        <v>5.8373362570969617E-2</v>
      </c>
      <c r="E21" s="259">
        <f t="shared" si="3"/>
        <v>1.1375692907093298E-2</v>
      </c>
      <c r="F21" s="64">
        <f t="shared" si="4"/>
        <v>-0.80882328796361669</v>
      </c>
      <c r="H21" s="24">
        <v>136.60400000000001</v>
      </c>
      <c r="I21" s="160">
        <v>101.35199999999998</v>
      </c>
      <c r="J21" s="309">
        <f t="shared" si="5"/>
        <v>2.708794659349302E-2</v>
      </c>
      <c r="K21" s="259">
        <f t="shared" si="6"/>
        <v>1.7557417338417338E-2</v>
      </c>
      <c r="L21" s="64">
        <f t="shared" si="7"/>
        <v>-0.25805979327106116</v>
      </c>
      <c r="N21" s="39">
        <f t="shared" si="15"/>
        <v>2.2428292314512293</v>
      </c>
      <c r="O21" s="173">
        <f t="shared" si="16"/>
        <v>8.7042253521126742</v>
      </c>
      <c r="P21" s="64">
        <f t="shared" si="17"/>
        <v>2.8809131029920541</v>
      </c>
    </row>
    <row r="22" spans="1:16" ht="20.100000000000001" customHeight="1" x14ac:dyDescent="0.25">
      <c r="A22" s="13" t="s">
        <v>184</v>
      </c>
      <c r="B22" s="24">
        <v>203.49</v>
      </c>
      <c r="C22" s="160">
        <v>202.29000000000005</v>
      </c>
      <c r="D22" s="309">
        <f t="shared" si="2"/>
        <v>1.9502512928836761E-2</v>
      </c>
      <c r="E22" s="259">
        <f t="shared" si="3"/>
        <v>1.9762872880246512E-2</v>
      </c>
      <c r="F22" s="64">
        <f t="shared" si="4"/>
        <v>-5.8970956803772187E-3</v>
      </c>
      <c r="H22" s="24">
        <v>85.112000000000009</v>
      </c>
      <c r="I22" s="160">
        <v>77.38900000000001</v>
      </c>
      <c r="J22" s="309">
        <f t="shared" si="5"/>
        <v>1.6877319188789333E-2</v>
      </c>
      <c r="K22" s="259">
        <f t="shared" si="6"/>
        <v>1.3406257107928605E-2</v>
      </c>
      <c r="L22" s="64">
        <f t="shared" si="7"/>
        <v>-9.0739261208760205E-2</v>
      </c>
      <c r="N22" s="39">
        <f t="shared" ref="N22:N24" si="18">(H22/B22)*10</f>
        <v>4.1826133962356877</v>
      </c>
      <c r="O22" s="173">
        <f t="shared" ref="O22:O24" si="19">(I22/C22)*10</f>
        <v>3.8256463493005088</v>
      </c>
      <c r="P22" s="64">
        <f t="shared" ref="P22:P24" si="20">(O22-N22)/N22</f>
        <v>-8.5345455847400539E-2</v>
      </c>
    </row>
    <row r="23" spans="1:16" ht="20.100000000000001" customHeight="1" x14ac:dyDescent="0.25">
      <c r="A23" s="13" t="s">
        <v>178</v>
      </c>
      <c r="B23" s="24">
        <v>59.849999999999987</v>
      </c>
      <c r="C23" s="160">
        <v>167.73</v>
      </c>
      <c r="D23" s="309">
        <f t="shared" si="2"/>
        <v>5.7360332143637522E-3</v>
      </c>
      <c r="E23" s="259">
        <f t="shared" si="3"/>
        <v>1.6386507826406379E-2</v>
      </c>
      <c r="F23" s="64">
        <f t="shared" si="4"/>
        <v>1.8025062656641606</v>
      </c>
      <c r="H23" s="24">
        <v>26.997999999999994</v>
      </c>
      <c r="I23" s="160">
        <v>71.207999999999984</v>
      </c>
      <c r="J23" s="309">
        <f t="shared" si="5"/>
        <v>5.3535795593915572E-3</v>
      </c>
      <c r="K23" s="259">
        <f t="shared" si="6"/>
        <v>1.2335509647900603E-2</v>
      </c>
      <c r="L23" s="64">
        <f t="shared" si="7"/>
        <v>1.6375287058300616</v>
      </c>
      <c r="N23" s="39">
        <f t="shared" si="18"/>
        <v>4.5109440267335001</v>
      </c>
      <c r="O23" s="173">
        <f t="shared" si="19"/>
        <v>4.2453943838311563</v>
      </c>
      <c r="P23" s="64">
        <f t="shared" si="20"/>
        <v>-5.8867864759260979E-2</v>
      </c>
    </row>
    <row r="24" spans="1:16" ht="20.100000000000001" customHeight="1" x14ac:dyDescent="0.25">
      <c r="A24" s="13" t="s">
        <v>169</v>
      </c>
      <c r="B24" s="24">
        <v>127.03999999999999</v>
      </c>
      <c r="C24" s="160">
        <v>132.00999999999996</v>
      </c>
      <c r="D24" s="309">
        <f t="shared" si="2"/>
        <v>1.217553315877646E-2</v>
      </c>
      <c r="E24" s="259">
        <f t="shared" si="3"/>
        <v>1.2896815704786894E-2</v>
      </c>
      <c r="F24" s="64">
        <f t="shared" si="4"/>
        <v>3.9121536523929239E-2</v>
      </c>
      <c r="H24" s="24">
        <v>69.044999999999987</v>
      </c>
      <c r="I24" s="160">
        <v>70.193999999999988</v>
      </c>
      <c r="J24" s="309">
        <f t="shared" si="5"/>
        <v>1.3691306788583973E-2</v>
      </c>
      <c r="K24" s="259">
        <f t="shared" si="6"/>
        <v>1.2159852323120083E-2</v>
      </c>
      <c r="L24" s="64">
        <f t="shared" si="7"/>
        <v>1.6641320877688479E-2</v>
      </c>
      <c r="N24" s="39">
        <f t="shared" si="18"/>
        <v>5.4349023929471034</v>
      </c>
      <c r="O24" s="173">
        <f t="shared" si="19"/>
        <v>5.3173244451177943</v>
      </c>
      <c r="P24" s="64">
        <f t="shared" si="20"/>
        <v>-2.1633865583656202E-2</v>
      </c>
    </row>
    <row r="25" spans="1:16" ht="20.100000000000001" customHeight="1" x14ac:dyDescent="0.25">
      <c r="A25" s="13" t="s">
        <v>228</v>
      </c>
      <c r="B25" s="24"/>
      <c r="C25" s="160">
        <v>188.1</v>
      </c>
      <c r="D25" s="309">
        <f t="shared" si="2"/>
        <v>0</v>
      </c>
      <c r="E25" s="259">
        <f t="shared" si="3"/>
        <v>1.8376570214911108E-2</v>
      </c>
      <c r="F25" s="64"/>
      <c r="H25" s="24"/>
      <c r="I25" s="160">
        <v>53.286999999999999</v>
      </c>
      <c r="J25" s="309">
        <f t="shared" si="5"/>
        <v>0</v>
      </c>
      <c r="K25" s="259">
        <f t="shared" si="6"/>
        <v>9.2310176189147226E-3</v>
      </c>
      <c r="L25" s="64"/>
      <c r="N25" s="39"/>
      <c r="O25" s="173">
        <f t="shared" ref="O25:O30" si="21">(I25/C25)*10</f>
        <v>2.8329080276448697</v>
      </c>
      <c r="P25" s="64"/>
    </row>
    <row r="26" spans="1:16" ht="20.100000000000001" customHeight="1" x14ac:dyDescent="0.25">
      <c r="A26" s="13" t="s">
        <v>199</v>
      </c>
      <c r="B26" s="24">
        <v>106.86</v>
      </c>
      <c r="C26" s="160">
        <v>149.85</v>
      </c>
      <c r="D26" s="309">
        <f t="shared" si="2"/>
        <v>1.0241478851911623E-2</v>
      </c>
      <c r="E26" s="259">
        <f t="shared" si="3"/>
        <v>1.4639707850634925E-2</v>
      </c>
      <c r="F26" s="64">
        <f t="shared" si="4"/>
        <v>0.40230207748455921</v>
      </c>
      <c r="H26" s="24">
        <v>28.230000000000004</v>
      </c>
      <c r="I26" s="160">
        <v>44.531999999999996</v>
      </c>
      <c r="J26" s="309">
        <f t="shared" si="5"/>
        <v>5.5978795081718545E-3</v>
      </c>
      <c r="K26" s="259">
        <f t="shared" si="6"/>
        <v>7.7143707959823294E-3</v>
      </c>
      <c r="L26" s="64">
        <f t="shared" ref="L26:L30" si="22">(I26-H26)/H26</f>
        <v>0.57747077577045658</v>
      </c>
      <c r="N26" s="39">
        <f t="shared" ref="N26:N30" si="23">(H26/B26)*10</f>
        <v>2.6417742841100509</v>
      </c>
      <c r="O26" s="173">
        <f t="shared" si="21"/>
        <v>2.9717717717717718</v>
      </c>
      <c r="P26" s="64">
        <f t="shared" ref="P26:P30" si="24">(O26-N26)/N26</f>
        <v>0.12491509575462802</v>
      </c>
    </row>
    <row r="27" spans="1:16" ht="20.100000000000001" customHeight="1" x14ac:dyDescent="0.25">
      <c r="A27" s="13" t="s">
        <v>183</v>
      </c>
      <c r="B27" s="24">
        <v>426.04999999999995</v>
      </c>
      <c r="C27" s="160">
        <v>190.19999999999996</v>
      </c>
      <c r="D27" s="309">
        <f t="shared" si="2"/>
        <v>4.0832697593645391E-2</v>
      </c>
      <c r="E27" s="259">
        <f t="shared" si="3"/>
        <v>1.8581731285890975E-2</v>
      </c>
      <c r="F27" s="64">
        <f t="shared" si="4"/>
        <v>-0.55357352423424488</v>
      </c>
      <c r="H27" s="24">
        <v>80.352000000000004</v>
      </c>
      <c r="I27" s="160">
        <v>37.510999999999996</v>
      </c>
      <c r="J27" s="309">
        <f t="shared" si="5"/>
        <v>1.5933433023047283E-2</v>
      </c>
      <c r="K27" s="259">
        <f t="shared" si="6"/>
        <v>6.4981083923491677E-3</v>
      </c>
      <c r="L27" s="64">
        <f t="shared" si="22"/>
        <v>-0.5331665671047392</v>
      </c>
      <c r="N27" s="39">
        <f t="shared" si="23"/>
        <v>1.8859758244337521</v>
      </c>
      <c r="O27" s="173">
        <f t="shared" si="21"/>
        <v>1.9721871713985282</v>
      </c>
      <c r="P27" s="64">
        <f t="shared" si="24"/>
        <v>4.5711798554289668E-2</v>
      </c>
    </row>
    <row r="28" spans="1:16" ht="20.100000000000001" customHeight="1" x14ac:dyDescent="0.25">
      <c r="A28" s="13" t="s">
        <v>185</v>
      </c>
      <c r="B28" s="24">
        <v>100.02</v>
      </c>
      <c r="C28" s="160">
        <v>74.460000000000008</v>
      </c>
      <c r="D28" s="309">
        <f t="shared" si="2"/>
        <v>9.5859321988414799E-3</v>
      </c>
      <c r="E28" s="259">
        <f t="shared" si="3"/>
        <v>7.274425402457636E-3</v>
      </c>
      <c r="F28" s="64">
        <f t="shared" si="4"/>
        <v>-0.25554889022195548</v>
      </c>
      <c r="H28" s="24">
        <v>33.706000000000003</v>
      </c>
      <c r="I28" s="160">
        <v>37.338000000000001</v>
      </c>
      <c r="J28" s="309">
        <f t="shared" si="5"/>
        <v>6.6837451896011512E-3</v>
      </c>
      <c r="K28" s="259">
        <f t="shared" si="6"/>
        <v>6.4681392432495337E-3</v>
      </c>
      <c r="L28" s="64">
        <f t="shared" ref="L28" si="25">(I28-H28)/H28</f>
        <v>0.10775529579303381</v>
      </c>
      <c r="N28" s="39">
        <f t="shared" ref="N28" si="26">(H28/B28)*10</f>
        <v>3.3699260147970413</v>
      </c>
      <c r="O28" s="173">
        <f t="shared" ref="O28" si="27">(I28/C28)*10</f>
        <v>5.0145044319097494</v>
      </c>
      <c r="P28" s="64">
        <f t="shared" ref="P28" si="28">(O28-N28)/N28</f>
        <v>0.48801617895808763</v>
      </c>
    </row>
    <row r="29" spans="1:16" ht="20.100000000000001" customHeight="1" x14ac:dyDescent="0.25">
      <c r="A29" s="13" t="s">
        <v>191</v>
      </c>
      <c r="B29" s="24">
        <v>29.71</v>
      </c>
      <c r="C29" s="160">
        <v>60.900000000000006</v>
      </c>
      <c r="D29" s="309">
        <f t="shared" si="2"/>
        <v>2.8474109740809876E-3</v>
      </c>
      <c r="E29" s="259">
        <f t="shared" si="3"/>
        <v>5.9496710584161965E-3</v>
      </c>
      <c r="F29" s="64">
        <f t="shared" si="4"/>
        <v>1.0498148771457423</v>
      </c>
      <c r="H29" s="24">
        <v>9.2579999999999991</v>
      </c>
      <c r="I29" s="160">
        <v>36.794000000000004</v>
      </c>
      <c r="J29" s="309">
        <f t="shared" si="5"/>
        <v>1.8358189332856895E-3</v>
      </c>
      <c r="K29" s="259">
        <f t="shared" si="6"/>
        <v>6.3739009940576184E-3</v>
      </c>
      <c r="L29" s="64">
        <f t="shared" si="22"/>
        <v>2.9742925037805148</v>
      </c>
      <c r="N29" s="39">
        <f t="shared" si="23"/>
        <v>3.1161225176708172</v>
      </c>
      <c r="O29" s="173">
        <f t="shared" si="21"/>
        <v>6.0417077175697864</v>
      </c>
      <c r="P29" s="64">
        <f t="shared" si="24"/>
        <v>0.93885435611361412</v>
      </c>
    </row>
    <row r="30" spans="1:16" ht="20.100000000000001" customHeight="1" x14ac:dyDescent="0.25">
      <c r="A30" s="13" t="s">
        <v>175</v>
      </c>
      <c r="B30" s="24">
        <v>81.3</v>
      </c>
      <c r="C30" s="160">
        <v>77.220000000000013</v>
      </c>
      <c r="D30" s="309">
        <f t="shared" si="2"/>
        <v>7.7918045167547721E-3</v>
      </c>
      <c r="E30" s="259">
        <f t="shared" si="3"/>
        <v>7.5440656671740356E-3</v>
      </c>
      <c r="F30" s="64">
        <f t="shared" si="4"/>
        <v>-5.0184501845018256E-2</v>
      </c>
      <c r="H30" s="24">
        <v>59.000999999999991</v>
      </c>
      <c r="I30" s="160">
        <v>36.612000000000009</v>
      </c>
      <c r="J30" s="309">
        <f t="shared" si="5"/>
        <v>1.1699627660703062E-2</v>
      </c>
      <c r="K30" s="259">
        <f t="shared" si="6"/>
        <v>6.3423727562765004E-3</v>
      </c>
      <c r="L30" s="64">
        <f t="shared" si="22"/>
        <v>-0.37946814460771827</v>
      </c>
      <c r="N30" s="39">
        <f t="shared" si="23"/>
        <v>7.2571955719557195</v>
      </c>
      <c r="O30" s="173">
        <f t="shared" si="21"/>
        <v>4.7412587412587417</v>
      </c>
      <c r="P30" s="64">
        <f t="shared" si="24"/>
        <v>-0.34668169070975796</v>
      </c>
    </row>
    <row r="31" spans="1:16" ht="20.100000000000001" customHeight="1" x14ac:dyDescent="0.25">
      <c r="A31" s="13" t="s">
        <v>179</v>
      </c>
      <c r="B31" s="24">
        <v>164.67999999999998</v>
      </c>
      <c r="C31" s="160">
        <v>59.529999999999994</v>
      </c>
      <c r="D31" s="309">
        <f t="shared" si="2"/>
        <v>1.5782956553741401E-2</v>
      </c>
      <c r="E31" s="259">
        <f t="shared" si="3"/>
        <v>5.8158278835388532E-3</v>
      </c>
      <c r="F31" s="64">
        <f t="shared" si="4"/>
        <v>-0.63851105173670142</v>
      </c>
      <c r="H31" s="24">
        <v>63.822000000000003</v>
      </c>
      <c r="I31" s="160">
        <v>36.504999999999995</v>
      </c>
      <c r="J31" s="309">
        <f t="shared" si="5"/>
        <v>1.2655609846636346E-2</v>
      </c>
      <c r="K31" s="259">
        <f t="shared" si="6"/>
        <v>6.3238369241744117E-3</v>
      </c>
      <c r="L31" s="64">
        <f t="shared" si="7"/>
        <v>-0.42801855159662822</v>
      </c>
      <c r="N31" s="39">
        <f t="shared" si="15"/>
        <v>3.8755161525382564</v>
      </c>
      <c r="O31" s="173">
        <f t="shared" si="16"/>
        <v>6.1322022509658991</v>
      </c>
      <c r="P31" s="64">
        <f t="shared" si="17"/>
        <v>0.58229304423092998</v>
      </c>
    </row>
    <row r="32" spans="1:16" ht="20.100000000000001" customHeight="1" thickBot="1" x14ac:dyDescent="0.3">
      <c r="A32" s="13" t="s">
        <v>17</v>
      </c>
      <c r="B32" s="24">
        <f>B33-SUM(B7:B31)</f>
        <v>1905.9800000000068</v>
      </c>
      <c r="C32" s="160">
        <f>C33-SUM(C7:C31)</f>
        <v>1363.2900000000009</v>
      </c>
      <c r="D32" s="309">
        <f t="shared" si="2"/>
        <v>0.18266941664015146</v>
      </c>
      <c r="E32" s="259">
        <f t="shared" si="3"/>
        <v>0.13318763640768835</v>
      </c>
      <c r="F32" s="64">
        <f t="shared" si="4"/>
        <v>-0.28473016505944659</v>
      </c>
      <c r="H32" s="24">
        <f>H33-SUM(H7:H31)</f>
        <v>636.9380000000001</v>
      </c>
      <c r="I32" s="160">
        <f>I33-SUM(I7:I31)</f>
        <v>549.94000000000142</v>
      </c>
      <c r="J32" s="309">
        <f t="shared" si="5"/>
        <v>0.12630188374693463</v>
      </c>
      <c r="K32" s="259">
        <f t="shared" si="6"/>
        <v>9.5267247721695258E-2</v>
      </c>
      <c r="L32" s="64">
        <f t="shared" ref="L32:L33" si="29">(I32-H32)/H32</f>
        <v>-0.13658786255490907</v>
      </c>
      <c r="N32" s="39">
        <f t="shared" si="0"/>
        <v>3.3417874269404599</v>
      </c>
      <c r="O32" s="173">
        <f t="shared" si="1"/>
        <v>4.0339179484922578</v>
      </c>
      <c r="P32" s="64">
        <f t="shared" si="8"/>
        <v>0.20711386845616062</v>
      </c>
    </row>
    <row r="33" spans="1:16" ht="26.25" customHeight="1" thickBot="1" x14ac:dyDescent="0.3">
      <c r="A33" s="17" t="s">
        <v>18</v>
      </c>
      <c r="B33" s="22">
        <v>10434.040000000005</v>
      </c>
      <c r="C33" s="165">
        <v>10235.859999999999</v>
      </c>
      <c r="D33" s="305">
        <f>SUM(D7:D32)</f>
        <v>1.0000000000000004</v>
      </c>
      <c r="E33" s="306">
        <f>SUM(E7:E32)</f>
        <v>1</v>
      </c>
      <c r="F33" s="69">
        <f t="shared" si="4"/>
        <v>-1.8993601711322333E-2</v>
      </c>
      <c r="G33" s="2"/>
      <c r="H33" s="22">
        <v>5042.9809999999998</v>
      </c>
      <c r="I33" s="165">
        <v>5772.6030000000019</v>
      </c>
      <c r="J33" s="305">
        <f>SUM(J7:J32)</f>
        <v>1</v>
      </c>
      <c r="K33" s="306">
        <f>SUM(K7:K32)</f>
        <v>0.99999999999999989</v>
      </c>
      <c r="L33" s="69">
        <f t="shared" si="29"/>
        <v>0.1446806958027409</v>
      </c>
      <c r="N33" s="34">
        <f t="shared" si="0"/>
        <v>4.8332007544536895</v>
      </c>
      <c r="O33" s="166">
        <f t="shared" si="1"/>
        <v>5.6395876848647823</v>
      </c>
      <c r="P33" s="69">
        <f t="shared" si="8"/>
        <v>0.16684325178672227</v>
      </c>
    </row>
    <row r="35" spans="1:16" ht="15.75" thickBot="1" x14ac:dyDescent="0.3"/>
    <row r="36" spans="1:16" x14ac:dyDescent="0.25">
      <c r="A36" s="467" t="s">
        <v>2</v>
      </c>
      <c r="B36" s="454" t="s">
        <v>1</v>
      </c>
      <c r="C36" s="450"/>
      <c r="D36" s="454" t="s">
        <v>104</v>
      </c>
      <c r="E36" s="450"/>
      <c r="F36" s="148" t="s">
        <v>0</v>
      </c>
      <c r="H36" s="465" t="s">
        <v>19</v>
      </c>
      <c r="I36" s="466"/>
      <c r="J36" s="454" t="s">
        <v>104</v>
      </c>
      <c r="K36" s="455"/>
      <c r="L36" s="148" t="s">
        <v>0</v>
      </c>
      <c r="N36" s="462" t="s">
        <v>22</v>
      </c>
      <c r="O36" s="450"/>
      <c r="P36" s="148" t="s">
        <v>0</v>
      </c>
    </row>
    <row r="37" spans="1:16" x14ac:dyDescent="0.25">
      <c r="A37" s="468"/>
      <c r="B37" s="457" t="str">
        <f>B5</f>
        <v>jan-jun</v>
      </c>
      <c r="C37" s="459"/>
      <c r="D37" s="457" t="str">
        <f>B5</f>
        <v>jan-jun</v>
      </c>
      <c r="E37" s="459"/>
      <c r="F37" s="149" t="str">
        <f>F5</f>
        <v>2022/2021</v>
      </c>
      <c r="H37" s="460" t="str">
        <f>B5</f>
        <v>jan-jun</v>
      </c>
      <c r="I37" s="459"/>
      <c r="J37" s="457" t="str">
        <f>B5</f>
        <v>jan-jun</v>
      </c>
      <c r="K37" s="458"/>
      <c r="L37" s="149" t="str">
        <f>F37</f>
        <v>2022/2021</v>
      </c>
      <c r="N37" s="460" t="str">
        <f>B5</f>
        <v>jan-jun</v>
      </c>
      <c r="O37" s="458"/>
      <c r="P37" s="149" t="str">
        <f>P5</f>
        <v>2022/2021</v>
      </c>
    </row>
    <row r="38" spans="1:16" ht="19.5" customHeight="1" thickBot="1" x14ac:dyDescent="0.3">
      <c r="A38" s="469"/>
      <c r="B38" s="117">
        <f>B6</f>
        <v>2021</v>
      </c>
      <c r="C38" s="152">
        <f>C6</f>
        <v>2022</v>
      </c>
      <c r="D38" s="117">
        <f>B6</f>
        <v>2021</v>
      </c>
      <c r="E38" s="152">
        <f>C6</f>
        <v>2022</v>
      </c>
      <c r="F38" s="150" t="s">
        <v>1</v>
      </c>
      <c r="H38" s="30">
        <f>B6</f>
        <v>2021</v>
      </c>
      <c r="I38" s="152">
        <f>C6</f>
        <v>2022</v>
      </c>
      <c r="J38" s="117">
        <f>B6</f>
        <v>2021</v>
      </c>
      <c r="K38" s="152">
        <f>C6</f>
        <v>2022</v>
      </c>
      <c r="L38" s="321">
        <v>1000</v>
      </c>
      <c r="N38" s="30">
        <f>B6</f>
        <v>2021</v>
      </c>
      <c r="O38" s="152">
        <f>C6</f>
        <v>2022</v>
      </c>
      <c r="P38" s="150"/>
    </row>
    <row r="39" spans="1:16" ht="20.100000000000001" customHeight="1" x14ac:dyDescent="0.25">
      <c r="A39" s="44" t="s">
        <v>168</v>
      </c>
      <c r="B39" s="45">
        <v>243.48999999999998</v>
      </c>
      <c r="C39" s="167">
        <v>485.1</v>
      </c>
      <c r="D39" s="309">
        <f t="shared" ref="D39:D55" si="30">B39/$B$56</f>
        <v>4.9200335424686048E-2</v>
      </c>
      <c r="E39" s="308">
        <f t="shared" ref="E39:E55" si="31">C39/$C$56</f>
        <v>0.16885200822853325</v>
      </c>
      <c r="F39" s="64">
        <f>(C39-B39)/B39</f>
        <v>0.99227894369378644</v>
      </c>
      <c r="H39" s="45">
        <v>302.18200000000002</v>
      </c>
      <c r="I39" s="167">
        <v>823.20099999999991</v>
      </c>
      <c r="J39" s="309">
        <f t="shared" ref="J39:J55" si="32">H39/$H$56</f>
        <v>0.11539438245625962</v>
      </c>
      <c r="K39" s="308">
        <f t="shared" ref="K39:K55" si="33">I39/$I$56</f>
        <v>0.41400358380217966</v>
      </c>
      <c r="L39" s="64">
        <f>(I39-H39)/H39</f>
        <v>1.7241893957945869</v>
      </c>
      <c r="N39" s="39">
        <f t="shared" ref="N39:N56" si="34">(H39/B39)*10</f>
        <v>12.410448067682454</v>
      </c>
      <c r="O39" s="172">
        <f t="shared" ref="O39:O56" si="35">(I39/C39)*10</f>
        <v>16.969717584003298</v>
      </c>
      <c r="P39" s="73">
        <f t="shared" si="8"/>
        <v>0.36737348171928247</v>
      </c>
    </row>
    <row r="40" spans="1:16" ht="20.100000000000001" customHeight="1" x14ac:dyDescent="0.25">
      <c r="A40" s="44" t="s">
        <v>174</v>
      </c>
      <c r="B40" s="24">
        <v>1895.9999999999995</v>
      </c>
      <c r="C40" s="160">
        <v>701.25999999999988</v>
      </c>
      <c r="D40" s="309">
        <f t="shared" si="30"/>
        <v>0.38311156912072258</v>
      </c>
      <c r="E40" s="259">
        <f t="shared" si="31"/>
        <v>0.24409226817221441</v>
      </c>
      <c r="F40" s="64">
        <f t="shared" ref="F40:F56" si="36">(C40-B40)/B40</f>
        <v>-0.63013713080168776</v>
      </c>
      <c r="H40" s="24">
        <v>1256.0630000000001</v>
      </c>
      <c r="I40" s="160">
        <v>315.41499999999996</v>
      </c>
      <c r="J40" s="309">
        <f t="shared" si="32"/>
        <v>0.47965336853669915</v>
      </c>
      <c r="K40" s="259">
        <f t="shared" si="33"/>
        <v>0.15862825772194702</v>
      </c>
      <c r="L40" s="64">
        <f t="shared" ref="L40:L56" si="37">(I40-H40)/H40</f>
        <v>-0.74888600332945088</v>
      </c>
      <c r="N40" s="39">
        <f t="shared" si="34"/>
        <v>6.6248048523206773</v>
      </c>
      <c r="O40" s="173">
        <f t="shared" si="35"/>
        <v>4.4978324729772128</v>
      </c>
      <c r="P40" s="64">
        <f t="shared" si="8"/>
        <v>-0.32106189189835282</v>
      </c>
    </row>
    <row r="41" spans="1:16" ht="20.100000000000001" customHeight="1" x14ac:dyDescent="0.25">
      <c r="A41" s="44" t="s">
        <v>163</v>
      </c>
      <c r="B41" s="24">
        <v>975.81000000000006</v>
      </c>
      <c r="C41" s="160">
        <v>562.70999999999992</v>
      </c>
      <c r="D41" s="309">
        <f t="shared" si="30"/>
        <v>0.19717515836692637</v>
      </c>
      <c r="E41" s="259">
        <f t="shared" si="31"/>
        <v>0.19586624108488546</v>
      </c>
      <c r="F41" s="64">
        <f t="shared" si="36"/>
        <v>-0.42334060933993312</v>
      </c>
      <c r="H41" s="24">
        <v>415.89200000000005</v>
      </c>
      <c r="I41" s="160">
        <v>240.88400000000004</v>
      </c>
      <c r="J41" s="309">
        <f t="shared" si="32"/>
        <v>0.15881687363409708</v>
      </c>
      <c r="K41" s="259">
        <f t="shared" si="33"/>
        <v>0.12114518723933071</v>
      </c>
      <c r="L41" s="64">
        <f t="shared" si="37"/>
        <v>-0.42080155424966093</v>
      </c>
      <c r="N41" s="39">
        <f t="shared" si="34"/>
        <v>4.2620182207601891</v>
      </c>
      <c r="O41" s="173">
        <f t="shared" si="35"/>
        <v>4.2807840628387641</v>
      </c>
      <c r="P41" s="64">
        <f t="shared" si="8"/>
        <v>4.40304126039796E-3</v>
      </c>
    </row>
    <row r="42" spans="1:16" ht="20.100000000000001" customHeight="1" x14ac:dyDescent="0.25">
      <c r="A42" s="44" t="s">
        <v>167</v>
      </c>
      <c r="B42" s="24">
        <v>213.09999999999997</v>
      </c>
      <c r="C42" s="160">
        <v>183.52999999999994</v>
      </c>
      <c r="D42" s="309">
        <f t="shared" si="30"/>
        <v>4.3059638913304846E-2</v>
      </c>
      <c r="E42" s="259">
        <f t="shared" si="31"/>
        <v>6.3882517151479482E-2</v>
      </c>
      <c r="F42" s="64">
        <f t="shared" ref="F42:F44" si="38">(C42-B42)/B42</f>
        <v>-0.13876114500234643</v>
      </c>
      <c r="H42" s="24">
        <v>100.26899999999998</v>
      </c>
      <c r="I42" s="160">
        <v>110.807</v>
      </c>
      <c r="J42" s="309">
        <f t="shared" si="32"/>
        <v>3.8289770186532263E-2</v>
      </c>
      <c r="K42" s="259">
        <f t="shared" si="33"/>
        <v>5.5726967181002125E-2</v>
      </c>
      <c r="L42" s="64">
        <f t="shared" ref="L42:L54" si="39">(I42-H42)/H42</f>
        <v>0.1050972882944881</v>
      </c>
      <c r="N42" s="39">
        <f t="shared" si="34"/>
        <v>4.7052557484748938</v>
      </c>
      <c r="O42" s="173">
        <f t="shared" si="35"/>
        <v>6.0375415463411999</v>
      </c>
      <c r="P42" s="64">
        <f t="shared" ref="P42:P45" si="40">(O42-N42)/N42</f>
        <v>0.28314843423721175</v>
      </c>
    </row>
    <row r="43" spans="1:16" ht="20.100000000000001" customHeight="1" x14ac:dyDescent="0.25">
      <c r="A43" s="44" t="s">
        <v>173</v>
      </c>
      <c r="B43" s="24">
        <v>609.07000000000005</v>
      </c>
      <c r="C43" s="160">
        <v>116.44</v>
      </c>
      <c r="D43" s="309">
        <f t="shared" si="30"/>
        <v>0.12307055031875452</v>
      </c>
      <c r="E43" s="259">
        <f t="shared" si="31"/>
        <v>4.053005120208289E-2</v>
      </c>
      <c r="F43" s="64">
        <f t="shared" si="38"/>
        <v>-0.80882328796361669</v>
      </c>
      <c r="H43" s="24">
        <v>136.60400000000001</v>
      </c>
      <c r="I43" s="160">
        <v>101.35199999999998</v>
      </c>
      <c r="J43" s="309">
        <f t="shared" si="32"/>
        <v>5.2165033724890592E-2</v>
      </c>
      <c r="K43" s="259">
        <f t="shared" si="33"/>
        <v>5.0971866197342459E-2</v>
      </c>
      <c r="L43" s="64">
        <f t="shared" si="39"/>
        <v>-0.25805979327106116</v>
      </c>
      <c r="N43" s="39">
        <f t="shared" si="34"/>
        <v>2.2428292314512293</v>
      </c>
      <c r="O43" s="173">
        <f t="shared" si="35"/>
        <v>8.7042253521126742</v>
      </c>
      <c r="P43" s="64">
        <f t="shared" si="40"/>
        <v>2.8809131029920541</v>
      </c>
    </row>
    <row r="44" spans="1:16" ht="20.100000000000001" customHeight="1" x14ac:dyDescent="0.25">
      <c r="A44" s="44" t="s">
        <v>178</v>
      </c>
      <c r="B44" s="24">
        <v>59.849999999999987</v>
      </c>
      <c r="C44" s="160">
        <v>167.73</v>
      </c>
      <c r="D44" s="309">
        <f t="shared" si="30"/>
        <v>1.2093474373351924E-2</v>
      </c>
      <c r="E44" s="259">
        <f t="shared" si="31"/>
        <v>5.8382905257002432E-2</v>
      </c>
      <c r="F44" s="64">
        <f t="shared" si="38"/>
        <v>1.8025062656641606</v>
      </c>
      <c r="H44" s="24">
        <v>26.997999999999994</v>
      </c>
      <c r="I44" s="160">
        <v>71.207999999999984</v>
      </c>
      <c r="J44" s="309">
        <f t="shared" si="32"/>
        <v>1.0309738957165205E-2</v>
      </c>
      <c r="K44" s="259">
        <f t="shared" si="33"/>
        <v>3.5811869999411577E-2</v>
      </c>
      <c r="L44" s="64">
        <f t="shared" si="39"/>
        <v>1.6375287058300616</v>
      </c>
      <c r="N44" s="39">
        <f t="shared" si="34"/>
        <v>4.5109440267335001</v>
      </c>
      <c r="O44" s="173">
        <f t="shared" si="35"/>
        <v>4.2453943838311563</v>
      </c>
      <c r="P44" s="64">
        <f t="shared" si="40"/>
        <v>-5.8867864759260979E-2</v>
      </c>
    </row>
    <row r="45" spans="1:16" ht="20.100000000000001" customHeight="1" x14ac:dyDescent="0.25">
      <c r="A45" s="44" t="s">
        <v>169</v>
      </c>
      <c r="B45" s="24">
        <v>127.03999999999999</v>
      </c>
      <c r="C45" s="160">
        <v>132.00999999999996</v>
      </c>
      <c r="D45" s="309">
        <f t="shared" si="30"/>
        <v>2.5670091635599475E-2</v>
      </c>
      <c r="E45" s="259">
        <f t="shared" si="31"/>
        <v>4.5949605455058065E-2</v>
      </c>
      <c r="F45" s="64">
        <f t="shared" ref="F45:F54" si="41">(C45-B45)/B45</f>
        <v>3.9121536523929239E-2</v>
      </c>
      <c r="H45" s="24">
        <v>69.044999999999987</v>
      </c>
      <c r="I45" s="160">
        <v>70.193999999999988</v>
      </c>
      <c r="J45" s="309">
        <f t="shared" si="32"/>
        <v>2.636624662187835E-2</v>
      </c>
      <c r="K45" s="259">
        <f t="shared" si="33"/>
        <v>3.5301909936224812E-2</v>
      </c>
      <c r="L45" s="64">
        <f t="shared" si="39"/>
        <v>1.6641320877688479E-2</v>
      </c>
      <c r="N45" s="39">
        <f t="shared" si="34"/>
        <v>5.4349023929471034</v>
      </c>
      <c r="O45" s="173">
        <f t="shared" si="35"/>
        <v>5.3173244451177943</v>
      </c>
      <c r="P45" s="64">
        <f t="shared" si="40"/>
        <v>-2.1633865583656202E-2</v>
      </c>
    </row>
    <row r="46" spans="1:16" ht="20.100000000000001" customHeight="1" x14ac:dyDescent="0.25">
      <c r="A46" s="44" t="s">
        <v>185</v>
      </c>
      <c r="B46" s="24">
        <v>100.02</v>
      </c>
      <c r="C46" s="160">
        <v>74.460000000000008</v>
      </c>
      <c r="D46" s="309">
        <f t="shared" si="30"/>
        <v>2.0210347649501414E-2</v>
      </c>
      <c r="E46" s="259">
        <f t="shared" si="31"/>
        <v>2.5917791244478638E-2</v>
      </c>
      <c r="F46" s="64">
        <f t="shared" si="41"/>
        <v>-0.25554889022195548</v>
      </c>
      <c r="H46" s="24">
        <v>33.706000000000003</v>
      </c>
      <c r="I46" s="160">
        <v>37.338000000000001</v>
      </c>
      <c r="J46" s="309">
        <f t="shared" si="32"/>
        <v>1.2871326071939053E-2</v>
      </c>
      <c r="K46" s="259">
        <f t="shared" si="33"/>
        <v>1.8777996882906833E-2</v>
      </c>
      <c r="L46" s="64">
        <f t="shared" si="39"/>
        <v>0.10775529579303381</v>
      </c>
      <c r="N46" s="39">
        <f t="shared" ref="N46:N55" si="42">(H46/B46)*10</f>
        <v>3.3699260147970413</v>
      </c>
      <c r="O46" s="173">
        <f t="shared" ref="O46:O55" si="43">(I46/C46)*10</f>
        <v>5.0145044319097494</v>
      </c>
      <c r="P46" s="64">
        <f t="shared" ref="P46:P55" si="44">(O46-N46)/N46</f>
        <v>0.48801617895808763</v>
      </c>
    </row>
    <row r="47" spans="1:16" ht="20.100000000000001" customHeight="1" x14ac:dyDescent="0.25">
      <c r="A47" s="44" t="s">
        <v>191</v>
      </c>
      <c r="B47" s="24">
        <v>29.71</v>
      </c>
      <c r="C47" s="160">
        <v>60.900000000000006</v>
      </c>
      <c r="D47" s="309">
        <f t="shared" si="30"/>
        <v>6.0032936279412821E-3</v>
      </c>
      <c r="E47" s="259">
        <f t="shared" si="31"/>
        <v>2.1197871162889459E-2</v>
      </c>
      <c r="F47" s="64">
        <f t="shared" si="41"/>
        <v>1.0498148771457423</v>
      </c>
      <c r="H47" s="24">
        <v>9.2579999999999991</v>
      </c>
      <c r="I47" s="160">
        <v>36.794000000000004</v>
      </c>
      <c r="J47" s="309">
        <f t="shared" si="32"/>
        <v>3.5353568140393914E-3</v>
      </c>
      <c r="K47" s="259">
        <f t="shared" si="33"/>
        <v>1.8504408841118272E-2</v>
      </c>
      <c r="L47" s="64">
        <f t="shared" si="39"/>
        <v>2.9742925037805148</v>
      </c>
      <c r="N47" s="39">
        <f t="shared" si="42"/>
        <v>3.1161225176708172</v>
      </c>
      <c r="O47" s="173">
        <f t="shared" si="43"/>
        <v>6.0417077175697864</v>
      </c>
      <c r="P47" s="64">
        <f t="shared" si="44"/>
        <v>0.93885435611361412</v>
      </c>
    </row>
    <row r="48" spans="1:16" ht="20.100000000000001" customHeight="1" x14ac:dyDescent="0.25">
      <c r="A48" s="44" t="s">
        <v>175</v>
      </c>
      <c r="B48" s="24">
        <v>81.3</v>
      </c>
      <c r="C48" s="160">
        <v>77.220000000000013</v>
      </c>
      <c r="D48" s="309">
        <f t="shared" si="30"/>
        <v>1.6427727093625923E-2</v>
      </c>
      <c r="E48" s="259">
        <f t="shared" si="31"/>
        <v>2.6878482942501215E-2</v>
      </c>
      <c r="F48" s="64">
        <f t="shared" si="41"/>
        <v>-5.0184501845018256E-2</v>
      </c>
      <c r="H48" s="24">
        <v>59.000999999999991</v>
      </c>
      <c r="I48" s="160">
        <v>36.612000000000009</v>
      </c>
      <c r="J48" s="309">
        <f t="shared" si="32"/>
        <v>2.2530739618182988E-2</v>
      </c>
      <c r="K48" s="259">
        <f t="shared" si="33"/>
        <v>1.8412877547725779E-2</v>
      </c>
      <c r="L48" s="64">
        <f t="shared" ref="L48:L52" si="45">(I48-H48)/H48</f>
        <v>-0.37946814460771827</v>
      </c>
      <c r="N48" s="39">
        <f t="shared" ref="N48" si="46">(H48/B48)*10</f>
        <v>7.2571955719557195</v>
      </c>
      <c r="O48" s="173">
        <f t="shared" ref="O48" si="47">(I48/C48)*10</f>
        <v>4.7412587412587417</v>
      </c>
      <c r="P48" s="64">
        <f t="shared" ref="P48" si="48">(O48-N48)/N48</f>
        <v>-0.34668169070975796</v>
      </c>
    </row>
    <row r="49" spans="1:16" ht="20.100000000000001" customHeight="1" x14ac:dyDescent="0.25">
      <c r="A49" s="44" t="s">
        <v>179</v>
      </c>
      <c r="B49" s="24">
        <v>164.67999999999998</v>
      </c>
      <c r="C49" s="160">
        <v>59.529999999999994</v>
      </c>
      <c r="D49" s="309">
        <f t="shared" si="30"/>
        <v>3.3275745360126896E-2</v>
      </c>
      <c r="E49" s="259">
        <f t="shared" si="31"/>
        <v>2.0721006080899985E-2</v>
      </c>
      <c r="F49" s="64">
        <f t="shared" si="41"/>
        <v>-0.63851105173670142</v>
      </c>
      <c r="H49" s="24">
        <v>63.822000000000003</v>
      </c>
      <c r="I49" s="160">
        <v>36.504999999999995</v>
      </c>
      <c r="J49" s="309">
        <f t="shared" si="32"/>
        <v>2.4371737155500332E-2</v>
      </c>
      <c r="K49" s="259">
        <f t="shared" si="33"/>
        <v>1.8359065193918094E-2</v>
      </c>
      <c r="L49" s="64">
        <f t="shared" si="45"/>
        <v>-0.42801855159662822</v>
      </c>
      <c r="N49" s="39">
        <f t="shared" ref="N49:N50" si="49">(H49/B49)*10</f>
        <v>3.8755161525382564</v>
      </c>
      <c r="O49" s="173">
        <f t="shared" ref="O49:O50" si="50">(I49/C49)*10</f>
        <v>6.1322022509658991</v>
      </c>
      <c r="P49" s="64">
        <f t="shared" ref="P49:P50" si="51">(O49-N49)/N49</f>
        <v>0.58229304423092998</v>
      </c>
    </row>
    <row r="50" spans="1:16" ht="20.100000000000001" customHeight="1" x14ac:dyDescent="0.25">
      <c r="A50" s="44" t="s">
        <v>188</v>
      </c>
      <c r="B50" s="24">
        <v>40.770000000000003</v>
      </c>
      <c r="C50" s="160">
        <v>72.849999999999994</v>
      </c>
      <c r="D50" s="309">
        <f t="shared" si="30"/>
        <v>8.238111114478832E-3</v>
      </c>
      <c r="E50" s="259">
        <f t="shared" si="31"/>
        <v>2.5357387753965462E-2</v>
      </c>
      <c r="F50" s="64">
        <f t="shared" si="41"/>
        <v>0.78685307824380646</v>
      </c>
      <c r="H50" s="24">
        <v>12.673</v>
      </c>
      <c r="I50" s="160">
        <v>31.679000000000002</v>
      </c>
      <c r="J50" s="309">
        <f t="shared" si="32"/>
        <v>4.8394444701146261E-3</v>
      </c>
      <c r="K50" s="259">
        <f t="shared" si="33"/>
        <v>1.593197716143354E-2</v>
      </c>
      <c r="L50" s="64">
        <f t="shared" si="45"/>
        <v>1.4997238222993767</v>
      </c>
      <c r="N50" s="39">
        <f t="shared" si="49"/>
        <v>3.1084130488103994</v>
      </c>
      <c r="O50" s="173">
        <f t="shared" si="50"/>
        <v>4.3485243651338372</v>
      </c>
      <c r="P50" s="64">
        <f t="shared" si="51"/>
        <v>0.39895319471716695</v>
      </c>
    </row>
    <row r="51" spans="1:16" ht="20.100000000000001" customHeight="1" x14ac:dyDescent="0.25">
      <c r="A51" s="44" t="s">
        <v>176</v>
      </c>
      <c r="B51" s="24">
        <v>76.969999999999985</v>
      </c>
      <c r="C51" s="160">
        <v>70.220000000000013</v>
      </c>
      <c r="D51" s="309">
        <f t="shared" si="30"/>
        <v>1.5552794027015832E-2</v>
      </c>
      <c r="E51" s="259">
        <f t="shared" si="31"/>
        <v>2.4441946027226564E-2</v>
      </c>
      <c r="F51" s="64">
        <f t="shared" si="41"/>
        <v>-8.7696505131869204E-2</v>
      </c>
      <c r="H51" s="24">
        <v>20.289000000000005</v>
      </c>
      <c r="I51" s="160">
        <v>23.721000000000004</v>
      </c>
      <c r="J51" s="309">
        <f t="shared" si="32"/>
        <v>7.7477699719210669E-3</v>
      </c>
      <c r="K51" s="259">
        <f t="shared" si="33"/>
        <v>1.1929746211886898E-2</v>
      </c>
      <c r="L51" s="64">
        <f t="shared" si="45"/>
        <v>0.16915570013307693</v>
      </c>
      <c r="N51" s="39">
        <f t="shared" ref="N51" si="52">(H51/B51)*10</f>
        <v>2.6359620631414851</v>
      </c>
      <c r="O51" s="173">
        <f t="shared" ref="O51" si="53">(I51/C51)*10</f>
        <v>3.3780974081458268</v>
      </c>
      <c r="P51" s="64">
        <f t="shared" ref="P51" si="54">(O51-N51)/N51</f>
        <v>0.28154249842271256</v>
      </c>
    </row>
    <row r="52" spans="1:16" ht="20.100000000000001" customHeight="1" x14ac:dyDescent="0.25">
      <c r="A52" s="44" t="s">
        <v>192</v>
      </c>
      <c r="B52" s="24">
        <v>7.2</v>
      </c>
      <c r="C52" s="160">
        <v>18.47</v>
      </c>
      <c r="D52" s="309">
        <f t="shared" si="30"/>
        <v>1.4548540599521114E-3</v>
      </c>
      <c r="E52" s="259">
        <f t="shared" si="31"/>
        <v>6.4289766893032545E-3</v>
      </c>
      <c r="F52" s="64">
        <f t="shared" si="41"/>
        <v>1.5652777777777778</v>
      </c>
      <c r="H52" s="24">
        <v>3.0880000000000001</v>
      </c>
      <c r="I52" s="160">
        <v>13.299000000000001</v>
      </c>
      <c r="J52" s="309">
        <f t="shared" si="32"/>
        <v>1.1792160122870645E-3</v>
      </c>
      <c r="K52" s="259">
        <f t="shared" si="33"/>
        <v>6.6883223671802983E-3</v>
      </c>
      <c r="L52" s="64">
        <f t="shared" si="45"/>
        <v>3.306670984455959</v>
      </c>
      <c r="N52" s="39">
        <f t="shared" ref="N52" si="55">(H52/B52)*10</f>
        <v>4.2888888888888888</v>
      </c>
      <c r="O52" s="173">
        <f t="shared" ref="O52" si="56">(I52/C52)*10</f>
        <v>7.2003248511099098</v>
      </c>
      <c r="P52" s="64">
        <f t="shared" ref="P52" si="57">(O52-N52)/N52</f>
        <v>0.67883221917070447</v>
      </c>
    </row>
    <row r="53" spans="1:16" ht="20.100000000000001" customHeight="1" x14ac:dyDescent="0.25">
      <c r="A53" s="44" t="s">
        <v>190</v>
      </c>
      <c r="B53" s="24">
        <v>25.609999999999996</v>
      </c>
      <c r="C53" s="160">
        <v>29.049999999999997</v>
      </c>
      <c r="D53" s="309">
        <f t="shared" si="30"/>
        <v>5.1748350660241063E-3</v>
      </c>
      <c r="E53" s="259">
        <f t="shared" si="31"/>
        <v>1.0111628198389797E-2</v>
      </c>
      <c r="F53" s="64">
        <f t="shared" si="41"/>
        <v>0.13432253026161664</v>
      </c>
      <c r="H53" s="24">
        <v>11.183999999999999</v>
      </c>
      <c r="I53" s="160">
        <v>11.997000000000002</v>
      </c>
      <c r="J53" s="309">
        <f t="shared" si="32"/>
        <v>4.2708393398376053E-3</v>
      </c>
      <c r="K53" s="259">
        <f t="shared" si="33"/>
        <v>6.0335215759878217E-3</v>
      </c>
      <c r="L53" s="64">
        <f t="shared" ref="L53" si="58">(I53-H53)/H53</f>
        <v>7.269313304721052E-2</v>
      </c>
      <c r="N53" s="39">
        <f t="shared" ref="N53" si="59">(H53/B53)*10</f>
        <v>4.3670441233893014</v>
      </c>
      <c r="O53" s="173">
        <f t="shared" ref="O53" si="60">(I53/C53)*10</f>
        <v>4.1297762478485378</v>
      </c>
      <c r="P53" s="64">
        <f t="shared" ref="P53" si="61">(O53-N53)/N53</f>
        <v>-5.4331458267158031E-2</v>
      </c>
    </row>
    <row r="54" spans="1:16" ht="20.100000000000001" customHeight="1" x14ac:dyDescent="0.25">
      <c r="A54" s="44" t="s">
        <v>193</v>
      </c>
      <c r="B54" s="24">
        <v>55.24</v>
      </c>
      <c r="C54" s="160">
        <v>33.03</v>
      </c>
      <c r="D54" s="309">
        <f t="shared" si="30"/>
        <v>1.1161963648854811E-2</v>
      </c>
      <c r="E54" s="259">
        <f t="shared" si="31"/>
        <v>1.1496973473074528E-2</v>
      </c>
      <c r="F54" s="64">
        <f t="shared" si="41"/>
        <v>-0.40206372194062273</v>
      </c>
      <c r="H54" s="24">
        <v>19.79</v>
      </c>
      <c r="I54" s="160">
        <v>10.896000000000001</v>
      </c>
      <c r="J54" s="309">
        <f t="shared" si="32"/>
        <v>7.5572166072412567E-3</v>
      </c>
      <c r="K54" s="259">
        <f t="shared" si="33"/>
        <v>5.479807542882663E-3</v>
      </c>
      <c r="L54" s="64">
        <f t="shared" si="39"/>
        <v>-0.44941889843355226</v>
      </c>
      <c r="N54" s="39">
        <f t="shared" ref="N54" si="62">(H54/B54)*10</f>
        <v>3.5825488776249093</v>
      </c>
      <c r="O54" s="173">
        <f t="shared" ref="O54" si="63">(I54/C54)*10</f>
        <v>3.2988192552225248</v>
      </c>
      <c r="P54" s="64">
        <f t="shared" ref="P54" si="64">(O54-N54)/N54</f>
        <v>-7.9197697531620592E-2</v>
      </c>
    </row>
    <row r="55" spans="1:16" ht="20.100000000000001" customHeight="1" thickBot="1" x14ac:dyDescent="0.3">
      <c r="A55" s="13" t="s">
        <v>17</v>
      </c>
      <c r="B55" s="24">
        <f>B56-SUM(B39:B54)</f>
        <v>243.08999999999833</v>
      </c>
      <c r="C55" s="160">
        <f>C56-SUM(C39:C54)</f>
        <v>28.420000000000528</v>
      </c>
      <c r="D55" s="309">
        <f t="shared" si="30"/>
        <v>4.911951019913282E-2</v>
      </c>
      <c r="E55" s="259">
        <f t="shared" si="31"/>
        <v>9.8923398760152621E-3</v>
      </c>
      <c r="F55" s="64">
        <f t="shared" ref="F55" si="65">(C55-B55)/B55</f>
        <v>-0.88308856802007185</v>
      </c>
      <c r="H55" s="24">
        <f>H56-SUM(H39:H54)</f>
        <v>78.824999999999363</v>
      </c>
      <c r="I55" s="160">
        <f>I56-SUM(I39:I54)</f>
        <v>16.488999999999578</v>
      </c>
      <c r="J55" s="309">
        <f t="shared" si="32"/>
        <v>3.0100939821414215E-2</v>
      </c>
      <c r="K55" s="259">
        <f t="shared" si="33"/>
        <v>8.2926345975211004E-3</v>
      </c>
      <c r="L55" s="64">
        <f t="shared" ref="L55" si="66">(I55-H55)/H55</f>
        <v>-0.79081509673327355</v>
      </c>
      <c r="N55" s="39">
        <f t="shared" si="42"/>
        <v>3.2426261878316636</v>
      </c>
      <c r="O55" s="173">
        <f t="shared" si="43"/>
        <v>5.8019000703727208</v>
      </c>
      <c r="P55" s="64">
        <f t="shared" si="44"/>
        <v>0.78925961066527917</v>
      </c>
    </row>
    <row r="56" spans="1:16" ht="26.25" customHeight="1" thickBot="1" x14ac:dyDescent="0.3">
      <c r="A56" s="17" t="s">
        <v>18</v>
      </c>
      <c r="B56" s="46">
        <v>4948.9499999999989</v>
      </c>
      <c r="C56" s="171">
        <v>2872.93</v>
      </c>
      <c r="D56" s="315">
        <f>SUM(D39:D55)</f>
        <v>1</v>
      </c>
      <c r="E56" s="316">
        <f>SUM(E39:E55)</f>
        <v>1.0000000000000002</v>
      </c>
      <c r="F56" s="69">
        <f t="shared" si="36"/>
        <v>-0.41948696188080292</v>
      </c>
      <c r="G56" s="2"/>
      <c r="H56" s="46">
        <v>2618.6889999999999</v>
      </c>
      <c r="I56" s="171">
        <v>1988.3910000000001</v>
      </c>
      <c r="J56" s="315">
        <f>SUM(J39:J55)</f>
        <v>1</v>
      </c>
      <c r="K56" s="316">
        <f>SUM(K39:K55)</f>
        <v>0.99999999999999978</v>
      </c>
      <c r="L56" s="69">
        <f t="shared" si="37"/>
        <v>-0.24069219368928491</v>
      </c>
      <c r="M56" s="2"/>
      <c r="N56" s="34">
        <f t="shared" si="34"/>
        <v>5.2914032269471312</v>
      </c>
      <c r="O56" s="166">
        <f t="shared" si="35"/>
        <v>6.9211258192855389</v>
      </c>
      <c r="P56" s="69">
        <f t="shared" si="8"/>
        <v>0.30799440572565745</v>
      </c>
    </row>
    <row r="58" spans="1:16" ht="15.75" thickBot="1" x14ac:dyDescent="0.3"/>
    <row r="59" spans="1:16" x14ac:dyDescent="0.25">
      <c r="A59" s="467" t="s">
        <v>15</v>
      </c>
      <c r="B59" s="454" t="s">
        <v>1</v>
      </c>
      <c r="C59" s="450"/>
      <c r="D59" s="454" t="s">
        <v>104</v>
      </c>
      <c r="E59" s="450"/>
      <c r="F59" s="148" t="s">
        <v>0</v>
      </c>
      <c r="H59" s="465" t="s">
        <v>19</v>
      </c>
      <c r="I59" s="466"/>
      <c r="J59" s="454" t="s">
        <v>104</v>
      </c>
      <c r="K59" s="455"/>
      <c r="L59" s="148" t="s">
        <v>0</v>
      </c>
      <c r="N59" s="462" t="s">
        <v>22</v>
      </c>
      <c r="O59" s="450"/>
      <c r="P59" s="148" t="s">
        <v>0</v>
      </c>
    </row>
    <row r="60" spans="1:16" x14ac:dyDescent="0.25">
      <c r="A60" s="468"/>
      <c r="B60" s="457" t="str">
        <f>B5</f>
        <v>jan-jun</v>
      </c>
      <c r="C60" s="459"/>
      <c r="D60" s="457" t="str">
        <f>B5</f>
        <v>jan-jun</v>
      </c>
      <c r="E60" s="459"/>
      <c r="F60" s="149" t="str">
        <f>F37</f>
        <v>2022/2021</v>
      </c>
      <c r="H60" s="460" t="str">
        <f>B5</f>
        <v>jan-jun</v>
      </c>
      <c r="I60" s="459"/>
      <c r="J60" s="457" t="str">
        <f>B5</f>
        <v>jan-jun</v>
      </c>
      <c r="K60" s="458"/>
      <c r="L60" s="149" t="str">
        <f>L37</f>
        <v>2022/2021</v>
      </c>
      <c r="N60" s="460" t="str">
        <f>B5</f>
        <v>jan-jun</v>
      </c>
      <c r="O60" s="458"/>
      <c r="P60" s="149" t="str">
        <f>P37</f>
        <v>2022/2021</v>
      </c>
    </row>
    <row r="61" spans="1:16" ht="19.5" customHeight="1" thickBot="1" x14ac:dyDescent="0.3">
      <c r="A61" s="469"/>
      <c r="B61" s="117">
        <f>B6</f>
        <v>2021</v>
      </c>
      <c r="C61" s="152">
        <f>C6</f>
        <v>2022</v>
      </c>
      <c r="D61" s="117">
        <f>B6</f>
        <v>2021</v>
      </c>
      <c r="E61" s="152">
        <f>C6</f>
        <v>2022</v>
      </c>
      <c r="F61" s="150" t="s">
        <v>1</v>
      </c>
      <c r="H61" s="30">
        <f>B6</f>
        <v>2021</v>
      </c>
      <c r="I61" s="152">
        <f>C6</f>
        <v>2022</v>
      </c>
      <c r="J61" s="117">
        <f>B6</f>
        <v>2021</v>
      </c>
      <c r="K61" s="152">
        <f>C6</f>
        <v>2022</v>
      </c>
      <c r="L61" s="321">
        <v>1000</v>
      </c>
      <c r="N61" s="30">
        <f>B6</f>
        <v>2021</v>
      </c>
      <c r="O61" s="152">
        <f>C6</f>
        <v>2022</v>
      </c>
      <c r="P61" s="150"/>
    </row>
    <row r="62" spans="1:16" ht="20.100000000000001" customHeight="1" x14ac:dyDescent="0.25">
      <c r="A62" s="44" t="s">
        <v>164</v>
      </c>
      <c r="B62" s="45">
        <v>954.69999999999993</v>
      </c>
      <c r="C62" s="167">
        <v>1544.0600000000002</v>
      </c>
      <c r="D62" s="309">
        <f t="shared" ref="D62:D83" si="67">B62/$B$84</f>
        <v>0.17405366183599541</v>
      </c>
      <c r="E62" s="308">
        <f t="shared" ref="E62:E83" si="68">C62/$C$84</f>
        <v>0.2097072768585333</v>
      </c>
      <c r="F62" s="64">
        <f t="shared" ref="F62:F83" si="69">(C62-B62)/B62</f>
        <v>0.617324814077721</v>
      </c>
      <c r="H62" s="24">
        <v>540.26099999999997</v>
      </c>
      <c r="I62" s="167">
        <v>914.80000000000007</v>
      </c>
      <c r="J62" s="307">
        <f t="shared" ref="J62:J84" si="70">H62/$H$84</f>
        <v>0.22285310515399959</v>
      </c>
      <c r="K62" s="308">
        <f t="shared" ref="K62:K84" si="71">I62/$I$84</f>
        <v>0.24174121323012551</v>
      </c>
      <c r="L62" s="64">
        <f t="shared" ref="L62:L72" si="72">(I62-H62)/H62</f>
        <v>0.69325566716827636</v>
      </c>
      <c r="N62" s="47">
        <f t="shared" ref="N62" si="73">(H62/B62)*10</f>
        <v>5.6589609301351205</v>
      </c>
      <c r="O62" s="163">
        <f t="shared" ref="O62" si="74">(I62/C62)*10</f>
        <v>5.9246402341877902</v>
      </c>
      <c r="P62" s="64">
        <f t="shared" ref="P62" si="75">(O62-N62)/N62</f>
        <v>4.6948425220233146E-2</v>
      </c>
    </row>
    <row r="63" spans="1:16" ht="20.100000000000001" customHeight="1" x14ac:dyDescent="0.25">
      <c r="A63" s="44" t="s">
        <v>171</v>
      </c>
      <c r="B63" s="24">
        <v>443.96000000000004</v>
      </c>
      <c r="C63" s="160">
        <v>1327.09</v>
      </c>
      <c r="D63" s="309">
        <f t="shared" si="67"/>
        <v>8.0939419407885765E-2</v>
      </c>
      <c r="E63" s="259">
        <f t="shared" si="68"/>
        <v>0.18023938839565229</v>
      </c>
      <c r="F63" s="64">
        <f t="shared" si="69"/>
        <v>1.9892107397062795</v>
      </c>
      <c r="H63" s="24">
        <v>146.38300000000001</v>
      </c>
      <c r="I63" s="160">
        <v>488.31499999999994</v>
      </c>
      <c r="J63" s="258">
        <f t="shared" si="70"/>
        <v>6.0381752693157431E-2</v>
      </c>
      <c r="K63" s="259">
        <f t="shared" si="71"/>
        <v>0.12904007492180664</v>
      </c>
      <c r="L63" s="64">
        <f t="shared" si="72"/>
        <v>2.3358723349022763</v>
      </c>
      <c r="N63" s="47">
        <f t="shared" ref="N63:N64" si="76">(H63/B63)*10</f>
        <v>3.297211460491936</v>
      </c>
      <c r="O63" s="163">
        <f t="shared" ref="O63:O64" si="77">(I63/C63)*10</f>
        <v>3.6795921904316966</v>
      </c>
      <c r="P63" s="64">
        <f t="shared" si="8"/>
        <v>0.11597094530379629</v>
      </c>
    </row>
    <row r="64" spans="1:16" ht="20.100000000000001" customHeight="1" x14ac:dyDescent="0.25">
      <c r="A64" s="44" t="s">
        <v>165</v>
      </c>
      <c r="B64" s="24">
        <v>501.40999999999991</v>
      </c>
      <c r="C64" s="160">
        <v>455.31999999999994</v>
      </c>
      <c r="D64" s="309">
        <f t="shared" si="67"/>
        <v>9.1413267603630929E-2</v>
      </c>
      <c r="E64" s="259">
        <f t="shared" si="68"/>
        <v>6.1839512259385873E-2</v>
      </c>
      <c r="F64" s="64">
        <f t="shared" si="69"/>
        <v>-9.1920783390837799E-2</v>
      </c>
      <c r="H64" s="24">
        <v>386.15</v>
      </c>
      <c r="I64" s="160">
        <v>423.43</v>
      </c>
      <c r="J64" s="258">
        <f t="shared" si="70"/>
        <v>0.15928361765001905</v>
      </c>
      <c r="K64" s="259">
        <f t="shared" si="71"/>
        <v>0.11189383681463931</v>
      </c>
      <c r="L64" s="64">
        <f t="shared" si="72"/>
        <v>9.654279425093884E-2</v>
      </c>
      <c r="N64" s="47">
        <f t="shared" si="76"/>
        <v>7.7012823836780289</v>
      </c>
      <c r="O64" s="163">
        <f t="shared" si="77"/>
        <v>9.2996134586664336</v>
      </c>
      <c r="P64" s="64">
        <f t="shared" si="8"/>
        <v>0.20754089973065801</v>
      </c>
    </row>
    <row r="65" spans="1:16" ht="20.100000000000001" customHeight="1" x14ac:dyDescent="0.25">
      <c r="A65" s="44" t="s">
        <v>180</v>
      </c>
      <c r="B65" s="24">
        <v>203.44</v>
      </c>
      <c r="C65" s="160">
        <v>389.49000000000007</v>
      </c>
      <c r="D65" s="309">
        <f t="shared" si="67"/>
        <v>3.7089637544689337E-2</v>
      </c>
      <c r="E65" s="259">
        <f t="shared" si="68"/>
        <v>5.2898778067970241E-2</v>
      </c>
      <c r="F65" s="64">
        <f t="shared" si="69"/>
        <v>0.91452025167125472</v>
      </c>
      <c r="H65" s="24">
        <v>74.461999999999989</v>
      </c>
      <c r="I65" s="160">
        <v>283.71000000000004</v>
      </c>
      <c r="J65" s="258">
        <f t="shared" si="70"/>
        <v>3.0714946879336315E-2</v>
      </c>
      <c r="K65" s="259">
        <f t="shared" si="71"/>
        <v>7.4972015309924478E-2</v>
      </c>
      <c r="L65" s="64">
        <f t="shared" si="72"/>
        <v>2.8101313421611032</v>
      </c>
      <c r="N65" s="47">
        <f t="shared" ref="N65:N67" si="78">(H65/B65)*10</f>
        <v>3.6601454974439633</v>
      </c>
      <c r="O65" s="163">
        <f t="shared" ref="O65:O67" si="79">(I65/C65)*10</f>
        <v>7.2841407995070471</v>
      </c>
      <c r="P65" s="64">
        <f t="shared" ref="P65:P67" si="80">(O65-N65)/N65</f>
        <v>0.99012329006971855</v>
      </c>
    </row>
    <row r="66" spans="1:16" ht="20.100000000000001" customHeight="1" x14ac:dyDescent="0.25">
      <c r="A66" s="44" t="s">
        <v>181</v>
      </c>
      <c r="B66" s="24">
        <v>12.11</v>
      </c>
      <c r="C66" s="160">
        <v>52.160000000000004</v>
      </c>
      <c r="D66" s="309">
        <f t="shared" si="67"/>
        <v>2.2078033359525552E-3</v>
      </c>
      <c r="E66" s="259">
        <f t="shared" si="68"/>
        <v>7.0841363424614945E-3</v>
      </c>
      <c r="F66" s="64">
        <f t="shared" si="69"/>
        <v>3.3071841453344351</v>
      </c>
      <c r="H66" s="24">
        <v>49.435000000000002</v>
      </c>
      <c r="I66" s="160">
        <v>244.84000000000009</v>
      </c>
      <c r="J66" s="258">
        <f t="shared" si="70"/>
        <v>2.0391520493405913E-2</v>
      </c>
      <c r="K66" s="259">
        <f t="shared" si="71"/>
        <v>6.4700392049916872E-2</v>
      </c>
      <c r="L66" s="64">
        <f t="shared" si="72"/>
        <v>3.9527662587235781</v>
      </c>
      <c r="N66" s="47">
        <f t="shared" si="78"/>
        <v>40.821635012386459</v>
      </c>
      <c r="O66" s="163">
        <f t="shared" si="79"/>
        <v>46.940184049079775</v>
      </c>
      <c r="P66" s="64">
        <f t="shared" si="80"/>
        <v>0.14988495769061608</v>
      </c>
    </row>
    <row r="67" spans="1:16" ht="20.100000000000001" customHeight="1" x14ac:dyDescent="0.25">
      <c r="A67" s="44" t="s">
        <v>177</v>
      </c>
      <c r="B67" s="24">
        <v>109.49000000000001</v>
      </c>
      <c r="C67" s="160">
        <v>239.23</v>
      </c>
      <c r="D67" s="309">
        <f t="shared" si="67"/>
        <v>1.9961386230672611E-2</v>
      </c>
      <c r="E67" s="259">
        <f t="shared" si="68"/>
        <v>3.2491141434184495E-2</v>
      </c>
      <c r="F67" s="64">
        <f t="shared" si="69"/>
        <v>1.1849483971138914</v>
      </c>
      <c r="H67" s="24">
        <v>90.615000000000009</v>
      </c>
      <c r="I67" s="160">
        <v>166.59800000000001</v>
      </c>
      <c r="J67" s="258">
        <f t="shared" si="70"/>
        <v>3.7377923121472173E-2</v>
      </c>
      <c r="K67" s="259">
        <f t="shared" si="71"/>
        <v>4.4024489114246231E-2</v>
      </c>
      <c r="L67" s="64">
        <f t="shared" si="72"/>
        <v>0.83852563041439054</v>
      </c>
      <c r="N67" s="47">
        <f t="shared" si="78"/>
        <v>8.2760982738149593</v>
      </c>
      <c r="O67" s="163">
        <f t="shared" si="79"/>
        <v>6.963925929022281</v>
      </c>
      <c r="P67" s="64">
        <f t="shared" si="80"/>
        <v>-0.15854963309755599</v>
      </c>
    </row>
    <row r="68" spans="1:16" ht="20.100000000000001" customHeight="1" x14ac:dyDescent="0.25">
      <c r="A68" s="44" t="s">
        <v>170</v>
      </c>
      <c r="B68" s="24">
        <v>229.76999999999995</v>
      </c>
      <c r="C68" s="160">
        <v>345.27</v>
      </c>
      <c r="D68" s="309">
        <f t="shared" si="67"/>
        <v>4.1889923410554794E-2</v>
      </c>
      <c r="E68" s="259">
        <f t="shared" si="68"/>
        <v>4.689301677457209E-2</v>
      </c>
      <c r="F68" s="64">
        <f t="shared" si="69"/>
        <v>0.50267658963311157</v>
      </c>
      <c r="H68" s="24">
        <v>143.18899999999999</v>
      </c>
      <c r="I68" s="160">
        <v>165.35900000000001</v>
      </c>
      <c r="J68" s="258">
        <f t="shared" si="70"/>
        <v>5.9064254635992693E-2</v>
      </c>
      <c r="K68" s="259">
        <f t="shared" si="71"/>
        <v>4.3697076168037086E-2</v>
      </c>
      <c r="L68" s="64">
        <f t="shared" si="72"/>
        <v>0.15483032914539538</v>
      </c>
      <c r="N68" s="47">
        <f t="shared" ref="N68:N69" si="81">(H68/B68)*10</f>
        <v>6.2318405361883631</v>
      </c>
      <c r="O68" s="163">
        <f t="shared" ref="O68:O69" si="82">(I68/C68)*10</f>
        <v>4.7892663712456924</v>
      </c>
      <c r="P68" s="64">
        <f t="shared" ref="P68:P69" si="83">(O68-N68)/N68</f>
        <v>-0.23148444774310695</v>
      </c>
    </row>
    <row r="69" spans="1:16" ht="20.100000000000001" customHeight="1" x14ac:dyDescent="0.25">
      <c r="A69" s="44" t="s">
        <v>215</v>
      </c>
      <c r="B69" s="24">
        <v>330.71000000000004</v>
      </c>
      <c r="C69" s="160">
        <v>251.67999999999998</v>
      </c>
      <c r="D69" s="309">
        <f t="shared" si="67"/>
        <v>6.0292538499824085E-2</v>
      </c>
      <c r="E69" s="259">
        <f t="shared" si="68"/>
        <v>3.4182044376355615E-2</v>
      </c>
      <c r="F69" s="64">
        <f t="shared" si="69"/>
        <v>-0.23897069940431209</v>
      </c>
      <c r="H69" s="24">
        <v>144.58499999999998</v>
      </c>
      <c r="I69" s="160">
        <v>158.60299999999995</v>
      </c>
      <c r="J69" s="258">
        <f t="shared" si="70"/>
        <v>5.9640092860101003E-2</v>
      </c>
      <c r="K69" s="259">
        <f t="shared" si="71"/>
        <v>4.1911763928659362E-2</v>
      </c>
      <c r="L69" s="64">
        <f t="shared" si="72"/>
        <v>9.6953349240930756E-2</v>
      </c>
      <c r="N69" s="47">
        <f t="shared" si="81"/>
        <v>4.3719573039823398</v>
      </c>
      <c r="O69" s="163">
        <f t="shared" si="82"/>
        <v>6.3017720915448177</v>
      </c>
      <c r="P69" s="64">
        <f t="shared" si="83"/>
        <v>0.44140751004238837</v>
      </c>
    </row>
    <row r="70" spans="1:16" ht="20.100000000000001" customHeight="1" x14ac:dyDescent="0.25">
      <c r="A70" s="44" t="s">
        <v>210</v>
      </c>
      <c r="B70" s="24">
        <v>277.33999999999997</v>
      </c>
      <c r="C70" s="160">
        <v>628.41000000000008</v>
      </c>
      <c r="D70" s="309">
        <f t="shared" si="67"/>
        <v>5.0562524954011694E-2</v>
      </c>
      <c r="E70" s="259">
        <f t="shared" si="68"/>
        <v>8.5347816697972173E-2</v>
      </c>
      <c r="F70" s="64">
        <f t="shared" si="69"/>
        <v>1.2658469748323362</v>
      </c>
      <c r="H70" s="24">
        <v>62.774000000000008</v>
      </c>
      <c r="I70" s="160">
        <v>152.75900000000001</v>
      </c>
      <c r="J70" s="258">
        <f t="shared" si="70"/>
        <v>2.5893745472905082E-2</v>
      </c>
      <c r="K70" s="259">
        <f t="shared" si="71"/>
        <v>4.0367452986249171E-2</v>
      </c>
      <c r="L70" s="64">
        <f t="shared" si="72"/>
        <v>1.4334756427820436</v>
      </c>
      <c r="N70" s="47">
        <f t="shared" ref="N70:N71" si="84">(H70/B70)*10</f>
        <v>2.2634311675200118</v>
      </c>
      <c r="O70" s="163">
        <f t="shared" ref="O70:O71" si="85">(I70/C70)*10</f>
        <v>2.4308811126493848</v>
      </c>
      <c r="P70" s="64">
        <f t="shared" ref="P70:P71" si="86">(O70-N70)/N70</f>
        <v>7.3980577599293162E-2</v>
      </c>
    </row>
    <row r="71" spans="1:16" ht="20.100000000000001" customHeight="1" x14ac:dyDescent="0.25">
      <c r="A71" s="44" t="s">
        <v>166</v>
      </c>
      <c r="B71" s="24">
        <v>228.66000000000003</v>
      </c>
      <c r="C71" s="160">
        <v>288.52999999999997</v>
      </c>
      <c r="D71" s="309">
        <f t="shared" si="67"/>
        <v>4.1687556630793668E-2</v>
      </c>
      <c r="E71" s="259">
        <f t="shared" si="68"/>
        <v>3.9186845454187401E-2</v>
      </c>
      <c r="F71" s="64">
        <f t="shared" si="69"/>
        <v>0.26182979095600428</v>
      </c>
      <c r="H71" s="24">
        <v>101.655</v>
      </c>
      <c r="I71" s="160">
        <v>131.22</v>
      </c>
      <c r="J71" s="258">
        <f t="shared" si="70"/>
        <v>4.1931829994076623E-2</v>
      </c>
      <c r="K71" s="259">
        <f t="shared" si="71"/>
        <v>3.4675647136048392E-2</v>
      </c>
      <c r="L71" s="64">
        <f t="shared" si="72"/>
        <v>0.29083665338645415</v>
      </c>
      <c r="N71" s="47">
        <f t="shared" si="84"/>
        <v>4.4456835476252952</v>
      </c>
      <c r="O71" s="163">
        <f t="shared" si="85"/>
        <v>4.5478806363289781</v>
      </c>
      <c r="P71" s="64">
        <f t="shared" si="86"/>
        <v>2.2987935962799803E-2</v>
      </c>
    </row>
    <row r="72" spans="1:16" ht="20.100000000000001" customHeight="1" x14ac:dyDescent="0.25">
      <c r="A72" s="44" t="s">
        <v>184</v>
      </c>
      <c r="B72" s="24">
        <v>203.49</v>
      </c>
      <c r="C72" s="160">
        <v>202.29000000000005</v>
      </c>
      <c r="D72" s="309">
        <f t="shared" si="67"/>
        <v>3.7098753165399297E-2</v>
      </c>
      <c r="E72" s="259">
        <f t="shared" si="68"/>
        <v>2.7474116961590033E-2</v>
      </c>
      <c r="F72" s="64">
        <f t="shared" si="69"/>
        <v>-5.8970956803772187E-3</v>
      </c>
      <c r="H72" s="24">
        <v>85.112000000000009</v>
      </c>
      <c r="I72" s="160">
        <v>77.38900000000001</v>
      </c>
      <c r="J72" s="258">
        <f t="shared" si="70"/>
        <v>3.5107982041767252E-2</v>
      </c>
      <c r="K72" s="259">
        <f t="shared" si="71"/>
        <v>2.0450492731379739E-2</v>
      </c>
      <c r="L72" s="64">
        <f t="shared" si="72"/>
        <v>-9.0739261208760205E-2</v>
      </c>
      <c r="N72" s="47">
        <f t="shared" ref="N72" si="87">(H72/B72)*10</f>
        <v>4.1826133962356877</v>
      </c>
      <c r="O72" s="163">
        <f t="shared" ref="O72" si="88">(I72/C72)*10</f>
        <v>3.8256463493005088</v>
      </c>
      <c r="P72" s="64">
        <f t="shared" ref="P72" si="89">(O72-N72)/N72</f>
        <v>-8.5345455847400539E-2</v>
      </c>
    </row>
    <row r="73" spans="1:16" ht="20.100000000000001" customHeight="1" x14ac:dyDescent="0.25">
      <c r="A73" s="44" t="s">
        <v>228</v>
      </c>
      <c r="B73" s="24"/>
      <c r="C73" s="160">
        <v>188.1</v>
      </c>
      <c r="D73" s="309">
        <f t="shared" si="67"/>
        <v>0</v>
      </c>
      <c r="E73" s="259">
        <f t="shared" si="68"/>
        <v>2.5546895054007038E-2</v>
      </c>
      <c r="F73" s="64"/>
      <c r="H73" s="24"/>
      <c r="I73" s="160">
        <v>53.286999999999999</v>
      </c>
      <c r="J73" s="258">
        <f t="shared" si="70"/>
        <v>0</v>
      </c>
      <c r="K73" s="259">
        <f t="shared" si="71"/>
        <v>1.4081399245074002E-2</v>
      </c>
      <c r="L73" s="64"/>
      <c r="N73" s="47"/>
      <c r="O73" s="163">
        <f t="shared" ref="O73:O82" si="90">(I73/C73)*10</f>
        <v>2.8329080276448697</v>
      </c>
      <c r="P73" s="64"/>
    </row>
    <row r="74" spans="1:16" ht="20.100000000000001" customHeight="1" x14ac:dyDescent="0.25">
      <c r="A74" s="44" t="s">
        <v>199</v>
      </c>
      <c r="B74" s="24">
        <v>106.86</v>
      </c>
      <c r="C74" s="160">
        <v>149.85</v>
      </c>
      <c r="D74" s="309">
        <f t="shared" si="67"/>
        <v>1.948190458132866E-2</v>
      </c>
      <c r="E74" s="259">
        <f t="shared" si="68"/>
        <v>2.0351952279866851E-2</v>
      </c>
      <c r="F74" s="64">
        <f t="shared" si="69"/>
        <v>0.40230207748455921</v>
      </c>
      <c r="H74" s="24">
        <v>28.230000000000004</v>
      </c>
      <c r="I74" s="160">
        <v>44.531999999999996</v>
      </c>
      <c r="J74" s="258">
        <f t="shared" si="70"/>
        <v>1.1644636867176069E-2</v>
      </c>
      <c r="K74" s="259">
        <f t="shared" si="71"/>
        <v>1.1767839645347561E-2</v>
      </c>
      <c r="L74" s="64">
        <f t="shared" ref="L74:L82" si="91">(I74-H74)/H74</f>
        <v>0.57747077577045658</v>
      </c>
      <c r="N74" s="47">
        <f t="shared" ref="N74:N82" si="92">(H74/B74)*10</f>
        <v>2.6417742841100509</v>
      </c>
      <c r="O74" s="163">
        <f t="shared" si="90"/>
        <v>2.9717717717717718</v>
      </c>
      <c r="P74" s="64">
        <f t="shared" ref="P74:P82" si="93">(O74-N74)/N74</f>
        <v>0.12491509575462802</v>
      </c>
    </row>
    <row r="75" spans="1:16" ht="20.100000000000001" customHeight="1" x14ac:dyDescent="0.25">
      <c r="A75" s="44" t="s">
        <v>183</v>
      </c>
      <c r="B75" s="24">
        <v>426.04999999999995</v>
      </c>
      <c r="C75" s="160">
        <v>190.19999999999996</v>
      </c>
      <c r="D75" s="309">
        <f t="shared" si="67"/>
        <v>7.7674204069577715E-2</v>
      </c>
      <c r="E75" s="259">
        <f t="shared" si="68"/>
        <v>2.5832107598469631E-2</v>
      </c>
      <c r="F75" s="64">
        <f t="shared" si="69"/>
        <v>-0.55357352423424488</v>
      </c>
      <c r="H75" s="24">
        <v>80.352000000000004</v>
      </c>
      <c r="I75" s="160">
        <v>37.510999999999996</v>
      </c>
      <c r="J75" s="258">
        <f t="shared" si="70"/>
        <v>3.3144522194521124E-2</v>
      </c>
      <c r="K75" s="259">
        <f t="shared" si="71"/>
        <v>9.9124996168290739E-3</v>
      </c>
      <c r="L75" s="64">
        <f t="shared" si="91"/>
        <v>-0.5331665671047392</v>
      </c>
      <c r="N75" s="47">
        <f t="shared" ref="N75" si="94">(H75/B75)*10</f>
        <v>1.8859758244337521</v>
      </c>
      <c r="O75" s="163">
        <f t="shared" ref="O75" si="95">(I75/C75)*10</f>
        <v>1.9721871713985282</v>
      </c>
      <c r="P75" s="64">
        <f t="shared" ref="P75" si="96">(O75-N75)/N75</f>
        <v>4.5711798554289668E-2</v>
      </c>
    </row>
    <row r="76" spans="1:16" ht="20.100000000000001" customHeight="1" x14ac:dyDescent="0.25">
      <c r="A76" s="44" t="s">
        <v>229</v>
      </c>
      <c r="B76" s="24">
        <v>112.92</v>
      </c>
      <c r="C76" s="160">
        <v>74.88</v>
      </c>
      <c r="D76" s="309">
        <f t="shared" si="67"/>
        <v>2.0586717811375933E-2</v>
      </c>
      <c r="E76" s="259">
        <f t="shared" si="68"/>
        <v>1.0169864442552084E-2</v>
      </c>
      <c r="F76" s="64">
        <f t="shared" si="69"/>
        <v>-0.33687566418703513</v>
      </c>
      <c r="H76" s="24">
        <v>48.501000000000005</v>
      </c>
      <c r="I76" s="160">
        <v>32.531999999999996</v>
      </c>
      <c r="J76" s="258">
        <f t="shared" si="70"/>
        <v>2.0006253372118542E-2</v>
      </c>
      <c r="K76" s="259">
        <f t="shared" si="71"/>
        <v>8.5967699484066924E-3</v>
      </c>
      <c r="L76" s="64">
        <f t="shared" si="91"/>
        <v>-0.32925094327952015</v>
      </c>
      <c r="N76" s="47">
        <f t="shared" si="92"/>
        <v>4.2951647183846973</v>
      </c>
      <c r="O76" s="163">
        <f t="shared" si="90"/>
        <v>4.3445512820512819</v>
      </c>
      <c r="P76" s="64">
        <f t="shared" si="93"/>
        <v>1.1498176881364798E-2</v>
      </c>
    </row>
    <row r="77" spans="1:16" ht="20.100000000000001" customHeight="1" x14ac:dyDescent="0.25">
      <c r="A77" s="44" t="s">
        <v>203</v>
      </c>
      <c r="B77" s="24">
        <v>7.2</v>
      </c>
      <c r="C77" s="160">
        <v>27.11</v>
      </c>
      <c r="D77" s="309">
        <f t="shared" si="67"/>
        <v>1.3126493822343847E-3</v>
      </c>
      <c r="E77" s="259">
        <f t="shared" si="68"/>
        <v>3.6819581335147834E-3</v>
      </c>
      <c r="F77" s="64">
        <f t="shared" si="69"/>
        <v>2.7652777777777779</v>
      </c>
      <c r="H77" s="24">
        <v>6.2190000000000012</v>
      </c>
      <c r="I77" s="160">
        <v>30.694000000000003</v>
      </c>
      <c r="J77" s="258">
        <f t="shared" si="70"/>
        <v>2.5652850399209342E-3</v>
      </c>
      <c r="K77" s="259">
        <f t="shared" si="71"/>
        <v>8.1110677731585836E-3</v>
      </c>
      <c r="L77" s="64">
        <f t="shared" si="91"/>
        <v>3.935520180093262</v>
      </c>
      <c r="N77" s="47">
        <f t="shared" si="92"/>
        <v>8.6375000000000011</v>
      </c>
      <c r="O77" s="163">
        <f t="shared" si="90"/>
        <v>11.322021394319442</v>
      </c>
      <c r="P77" s="64">
        <f t="shared" si="93"/>
        <v>0.31079842481267045</v>
      </c>
    </row>
    <row r="78" spans="1:16" ht="20.100000000000001" customHeight="1" x14ac:dyDescent="0.25">
      <c r="A78" s="44" t="s">
        <v>230</v>
      </c>
      <c r="B78" s="24">
        <v>156.24</v>
      </c>
      <c r="C78" s="160">
        <v>156.24</v>
      </c>
      <c r="D78" s="309">
        <f t="shared" si="67"/>
        <v>2.8484491594486148E-2</v>
      </c>
      <c r="E78" s="259">
        <f t="shared" si="68"/>
        <v>2.1219813308017331E-2</v>
      </c>
      <c r="F78" s="64">
        <f t="shared" si="69"/>
        <v>0</v>
      </c>
      <c r="H78" s="24">
        <v>28.35</v>
      </c>
      <c r="I78" s="160">
        <v>28.096</v>
      </c>
      <c r="J78" s="258">
        <f t="shared" si="70"/>
        <v>1.1694135854921768E-2</v>
      </c>
      <c r="K78" s="259">
        <f t="shared" si="71"/>
        <v>7.4245311837708855E-3</v>
      </c>
      <c r="L78" s="64">
        <f t="shared" si="91"/>
        <v>-8.9594356261023401E-3</v>
      </c>
      <c r="N78" s="47">
        <f t="shared" si="92"/>
        <v>1.814516129032258</v>
      </c>
      <c r="O78" s="163">
        <f t="shared" si="90"/>
        <v>1.7982590885816689</v>
      </c>
      <c r="P78" s="64">
        <f t="shared" si="93"/>
        <v>-8.9594356261024199E-3</v>
      </c>
    </row>
    <row r="79" spans="1:16" ht="20.100000000000001" customHeight="1" x14ac:dyDescent="0.25">
      <c r="A79" s="44" t="s">
        <v>204</v>
      </c>
      <c r="B79" s="24">
        <v>90.11</v>
      </c>
      <c r="C79" s="160">
        <v>148.54</v>
      </c>
      <c r="D79" s="309">
        <f t="shared" si="67"/>
        <v>1.6428171643491724E-2</v>
      </c>
      <c r="E79" s="259">
        <f t="shared" si="68"/>
        <v>2.0174033978321133E-2</v>
      </c>
      <c r="F79" s="64">
        <f t="shared" si="69"/>
        <v>0.64842969703695474</v>
      </c>
      <c r="H79" s="24">
        <v>15.886999999999999</v>
      </c>
      <c r="I79" s="160">
        <v>27.954000000000004</v>
      </c>
      <c r="J79" s="258">
        <f t="shared" si="70"/>
        <v>6.5532534859662119E-3</v>
      </c>
      <c r="K79" s="259">
        <f t="shared" si="71"/>
        <v>7.387006859023753E-3</v>
      </c>
      <c r="L79" s="64">
        <f t="shared" si="91"/>
        <v>0.75955183483351207</v>
      </c>
      <c r="N79" s="47">
        <f t="shared" si="92"/>
        <v>1.7630673621129729</v>
      </c>
      <c r="O79" s="163">
        <f t="shared" si="90"/>
        <v>1.8819173286656796</v>
      </c>
      <c r="P79" s="64">
        <f t="shared" si="93"/>
        <v>6.7410905054852435E-2</v>
      </c>
    </row>
    <row r="80" spans="1:16" ht="20.100000000000001" customHeight="1" x14ac:dyDescent="0.25">
      <c r="A80" s="44" t="s">
        <v>196</v>
      </c>
      <c r="B80" s="24">
        <v>54.19</v>
      </c>
      <c r="C80" s="160">
        <v>52.169999999999995</v>
      </c>
      <c r="D80" s="309">
        <f t="shared" si="67"/>
        <v>9.879509725455737E-3</v>
      </c>
      <c r="E80" s="259">
        <f t="shared" si="68"/>
        <v>7.0854944974351247E-3</v>
      </c>
      <c r="F80" s="64">
        <f t="shared" si="69"/>
        <v>-3.7276250230669924E-2</v>
      </c>
      <c r="H80" s="24">
        <v>23.864000000000004</v>
      </c>
      <c r="I80" s="160">
        <v>26.297000000000001</v>
      </c>
      <c r="J80" s="258">
        <f t="shared" si="70"/>
        <v>9.8436986963616607E-3</v>
      </c>
      <c r="K80" s="259">
        <f t="shared" si="71"/>
        <v>6.9491349850378335E-3</v>
      </c>
      <c r="L80" s="64">
        <f t="shared" si="91"/>
        <v>0.10195273214884328</v>
      </c>
      <c r="N80" s="47">
        <f t="shared" si="92"/>
        <v>4.4037645322015138</v>
      </c>
      <c r="O80" s="163">
        <f t="shared" si="90"/>
        <v>5.0406363810619137</v>
      </c>
      <c r="P80" s="64">
        <f t="shared" si="93"/>
        <v>0.14461986879712146</v>
      </c>
    </row>
    <row r="81" spans="1:16" ht="20.100000000000001" customHeight="1" x14ac:dyDescent="0.25">
      <c r="A81" s="44" t="s">
        <v>206</v>
      </c>
      <c r="B81" s="24">
        <v>6.76</v>
      </c>
      <c r="C81" s="160">
        <v>56.49</v>
      </c>
      <c r="D81" s="309">
        <f t="shared" si="67"/>
        <v>1.2324319199867278E-3</v>
      </c>
      <c r="E81" s="259">
        <f t="shared" si="68"/>
        <v>7.6722174460439E-3</v>
      </c>
      <c r="F81" s="64">
        <f t="shared" si="69"/>
        <v>7.356508875739646</v>
      </c>
      <c r="H81" s="24">
        <v>3.9809999999999999</v>
      </c>
      <c r="I81" s="160">
        <v>24.082000000000001</v>
      </c>
      <c r="J81" s="258">
        <f t="shared" si="70"/>
        <v>1.6421289184636175E-3</v>
      </c>
      <c r="K81" s="259">
        <f t="shared" si="71"/>
        <v>6.3638083701441656E-3</v>
      </c>
      <c r="L81" s="64">
        <f t="shared" si="91"/>
        <v>5.0492338608389851</v>
      </c>
      <c r="N81" s="47">
        <f t="shared" si="92"/>
        <v>5.8890532544378695</v>
      </c>
      <c r="O81" s="163">
        <f t="shared" si="90"/>
        <v>4.2630554080368208</v>
      </c>
      <c r="P81" s="64">
        <f t="shared" si="93"/>
        <v>-0.27610513543509396</v>
      </c>
    </row>
    <row r="82" spans="1:16" ht="20.100000000000001" customHeight="1" x14ac:dyDescent="0.25">
      <c r="A82" s="44" t="s">
        <v>231</v>
      </c>
      <c r="B82" s="24">
        <v>15.75</v>
      </c>
      <c r="C82" s="160">
        <v>68.900000000000006</v>
      </c>
      <c r="D82" s="309">
        <f t="shared" si="67"/>
        <v>2.8714205236377165E-3</v>
      </c>
      <c r="E82" s="259">
        <f t="shared" si="68"/>
        <v>9.357687768320494E-3</v>
      </c>
      <c r="F82" s="64">
        <f t="shared" si="69"/>
        <v>3.374603174603175</v>
      </c>
      <c r="H82" s="24">
        <v>5.34</v>
      </c>
      <c r="I82" s="160">
        <v>22.414000000000001</v>
      </c>
      <c r="J82" s="258">
        <f t="shared" si="70"/>
        <v>2.2027049546836769E-3</v>
      </c>
      <c r="K82" s="259">
        <f t="shared" si="71"/>
        <v>5.9230296822693849E-3</v>
      </c>
      <c r="L82" s="64">
        <f t="shared" si="91"/>
        <v>3.1973782771535584</v>
      </c>
      <c r="N82" s="47">
        <f t="shared" si="92"/>
        <v>3.3904761904761904</v>
      </c>
      <c r="O82" s="163">
        <f t="shared" si="90"/>
        <v>3.2531204644412193</v>
      </c>
      <c r="P82" s="64">
        <f t="shared" si="93"/>
        <v>-4.0512222566494303E-2</v>
      </c>
    </row>
    <row r="83" spans="1:16" ht="20.100000000000001" customHeight="1" thickBot="1" x14ac:dyDescent="0.3">
      <c r="A83" s="13" t="s">
        <v>17</v>
      </c>
      <c r="B83" s="24">
        <f>B84-SUM(B62:B82)</f>
        <v>1013.9300000000003</v>
      </c>
      <c r="C83" s="160">
        <f>C84-SUM(C62:C82)</f>
        <v>526.91999999999825</v>
      </c>
      <c r="D83" s="309">
        <f t="shared" si="67"/>
        <v>0.18485202612901527</v>
      </c>
      <c r="E83" s="259">
        <f t="shared" si="68"/>
        <v>7.156390187058663E-2</v>
      </c>
      <c r="F83" s="64">
        <f t="shared" si="69"/>
        <v>-0.48031915418224325</v>
      </c>
      <c r="H83" s="24">
        <f>H84-SUM(H62:H82)</f>
        <v>358.94699999999966</v>
      </c>
      <c r="I83" s="160">
        <f>I84-SUM(I62:I82)</f>
        <v>249.79000000000087</v>
      </c>
      <c r="J83" s="258">
        <f t="shared" si="70"/>
        <v>0.14806260961963313</v>
      </c>
      <c r="K83" s="259">
        <f t="shared" si="71"/>
        <v>6.6008458299905176E-2</v>
      </c>
      <c r="L83" s="64">
        <f t="shared" ref="L83" si="97">(I83-H83)/H83</f>
        <v>-0.30410339130846309</v>
      </c>
      <c r="N83" s="47">
        <f t="shared" ref="N83:O84" si="98">(H83/B83)*10</f>
        <v>3.5401556320456002</v>
      </c>
      <c r="O83" s="163">
        <f t="shared" ref="O83" si="99">(I83/C83)*10</f>
        <v>4.7405678281333348</v>
      </c>
      <c r="P83" s="64">
        <f t="shared" ref="P83" si="100">(O83-N83)/N83</f>
        <v>0.33908458295493155</v>
      </c>
    </row>
    <row r="84" spans="1:16" ht="26.25" customHeight="1" thickBot="1" x14ac:dyDescent="0.3">
      <c r="A84" s="17" t="s">
        <v>18</v>
      </c>
      <c r="B84" s="22">
        <v>5485.0899999999992</v>
      </c>
      <c r="C84" s="165">
        <v>7362.9299999999985</v>
      </c>
      <c r="D84" s="305">
        <f>SUM(D62:D83)</f>
        <v>1.0000000000000004</v>
      </c>
      <c r="E84" s="306">
        <f>SUM(E62:E83)</f>
        <v>1.0000000000000002</v>
      </c>
      <c r="F84" s="69">
        <f>(C84-B84)/B84</f>
        <v>0.34235354387986333</v>
      </c>
      <c r="G84" s="2"/>
      <c r="H84" s="22">
        <v>2424.2919999999999</v>
      </c>
      <c r="I84" s="165">
        <v>3784.2120000000014</v>
      </c>
      <c r="J84" s="317">
        <f t="shared" si="70"/>
        <v>1</v>
      </c>
      <c r="K84" s="306">
        <f t="shared" si="71"/>
        <v>1</v>
      </c>
      <c r="L84" s="69">
        <f>(I84-H84)/H84</f>
        <v>0.56095552845944363</v>
      </c>
      <c r="M84" s="2"/>
      <c r="N84" s="43">
        <f t="shared" si="98"/>
        <v>4.4197852724385562</v>
      </c>
      <c r="O84" s="170">
        <f t="shared" si="98"/>
        <v>5.1395463490757107</v>
      </c>
      <c r="P84" s="69">
        <f>(O84-N84)/N84</f>
        <v>0.16284978393080082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L39:L56 P39:P56 F39:F56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5" t="s">
        <v>147</v>
      </c>
    </row>
    <row r="2" spans="1:18" ht="15.75" thickBot="1" x14ac:dyDescent="0.3"/>
    <row r="3" spans="1:18" x14ac:dyDescent="0.25">
      <c r="A3" s="437" t="s">
        <v>16</v>
      </c>
      <c r="B3" s="451"/>
      <c r="C3" s="451"/>
      <c r="D3" s="454" t="s">
        <v>1</v>
      </c>
      <c r="E3" s="450"/>
      <c r="F3" s="454" t="s">
        <v>104</v>
      </c>
      <c r="G3" s="450"/>
      <c r="H3" s="148" t="s">
        <v>0</v>
      </c>
      <c r="J3" s="456" t="s">
        <v>19</v>
      </c>
      <c r="K3" s="450"/>
      <c r="L3" s="448" t="s">
        <v>104</v>
      </c>
      <c r="M3" s="449"/>
      <c r="N3" s="148" t="s">
        <v>0</v>
      </c>
      <c r="P3" s="462" t="s">
        <v>22</v>
      </c>
      <c r="Q3" s="450"/>
      <c r="R3" s="148" t="s">
        <v>0</v>
      </c>
    </row>
    <row r="4" spans="1:18" x14ac:dyDescent="0.25">
      <c r="A4" s="452"/>
      <c r="B4" s="453"/>
      <c r="C4" s="453"/>
      <c r="D4" s="457" t="s">
        <v>159</v>
      </c>
      <c r="E4" s="459"/>
      <c r="F4" s="457" t="str">
        <f>D4</f>
        <v>jan-jun</v>
      </c>
      <c r="G4" s="459"/>
      <c r="H4" s="149" t="s">
        <v>138</v>
      </c>
      <c r="J4" s="460" t="str">
        <f>D4</f>
        <v>jan-jun</v>
      </c>
      <c r="K4" s="459"/>
      <c r="L4" s="461" t="str">
        <f>D4</f>
        <v>jan-jun</v>
      </c>
      <c r="M4" s="447"/>
      <c r="N4" s="149" t="str">
        <f>H4</f>
        <v>2022/2021</v>
      </c>
      <c r="P4" s="460" t="str">
        <f>D4</f>
        <v>jan-jun</v>
      </c>
      <c r="Q4" s="458"/>
      <c r="R4" s="149" t="str">
        <f>N4</f>
        <v>2022/2021</v>
      </c>
    </row>
    <row r="5" spans="1:18" ht="19.5" customHeight="1" thickBot="1" x14ac:dyDescent="0.3">
      <c r="A5" s="438"/>
      <c r="B5" s="464"/>
      <c r="C5" s="464"/>
      <c r="D5" s="117">
        <v>2021</v>
      </c>
      <c r="E5" s="181">
        <v>2022</v>
      </c>
      <c r="F5" s="117">
        <f>D5</f>
        <v>2021</v>
      </c>
      <c r="G5" s="152">
        <f>E5</f>
        <v>2022</v>
      </c>
      <c r="H5" s="192" t="s">
        <v>1</v>
      </c>
      <c r="J5" s="30">
        <f>D5</f>
        <v>2021</v>
      </c>
      <c r="K5" s="152">
        <f>E5</f>
        <v>2022</v>
      </c>
      <c r="L5" s="180">
        <f>F5</f>
        <v>2021</v>
      </c>
      <c r="M5" s="164">
        <f>G5</f>
        <v>2022</v>
      </c>
      <c r="N5" s="321">
        <v>1000</v>
      </c>
      <c r="P5" s="30">
        <f>D5</f>
        <v>2021</v>
      </c>
      <c r="Q5" s="152">
        <f>E5</f>
        <v>2022</v>
      </c>
      <c r="R5" s="192"/>
    </row>
    <row r="6" spans="1:18" ht="24" customHeight="1" x14ac:dyDescent="0.25">
      <c r="A6" s="182" t="s">
        <v>20</v>
      </c>
      <c r="B6" s="11"/>
      <c r="C6" s="11"/>
      <c r="D6" s="184">
        <v>212281.85999999996</v>
      </c>
      <c r="E6" s="185">
        <v>201830.24000000017</v>
      </c>
      <c r="F6" s="309">
        <f>D6/D8</f>
        <v>0.76363249037122116</v>
      </c>
      <c r="G6" s="308">
        <f>E6/E8</f>
        <v>0.78228902543174705</v>
      </c>
      <c r="H6" s="191">
        <f>(E6-D6)/D6</f>
        <v>-4.9234635498293607E-2</v>
      </c>
      <c r="I6" s="2"/>
      <c r="J6" s="133">
        <v>90512.964000000036</v>
      </c>
      <c r="K6" s="167">
        <v>86801.505999999979</v>
      </c>
      <c r="L6" s="309">
        <f>J6/J8</f>
        <v>0.65952221508267195</v>
      </c>
      <c r="M6" s="308">
        <f>K6/K8</f>
        <v>0.64839392809341956</v>
      </c>
      <c r="N6" s="191">
        <f>(K6-J6)/J6</f>
        <v>-4.1004711767035441E-2</v>
      </c>
      <c r="P6" s="39">
        <f t="shared" ref="P6:Q8" si="0">(J6/D6)*10</f>
        <v>4.263810577126093</v>
      </c>
      <c r="Q6" s="173">
        <f t="shared" si="0"/>
        <v>4.3007185642746055</v>
      </c>
      <c r="R6" s="191">
        <f>(Q6-P6)/P6</f>
        <v>8.6561038491042314E-3</v>
      </c>
    </row>
    <row r="7" spans="1:18" ht="24" customHeight="1" thickBot="1" x14ac:dyDescent="0.3">
      <c r="A7" s="182" t="s">
        <v>21</v>
      </c>
      <c r="B7" s="11"/>
      <c r="C7" s="11"/>
      <c r="D7" s="186">
        <v>65707.699999999983</v>
      </c>
      <c r="E7" s="187">
        <v>56169.339999999982</v>
      </c>
      <c r="F7" s="309">
        <f>D7/D8</f>
        <v>0.23636750962877887</v>
      </c>
      <c r="G7" s="259">
        <f>E7/E8</f>
        <v>0.217710974568253</v>
      </c>
      <c r="H7" s="67">
        <f t="shared" ref="H7:H8" si="1">(E7-D7)/D7</f>
        <v>-0.14516350442946568</v>
      </c>
      <c r="J7" s="228">
        <v>46727.241000000024</v>
      </c>
      <c r="K7" s="162">
        <v>47070.053000000029</v>
      </c>
      <c r="L7" s="309">
        <f>J7/J8</f>
        <v>0.34047778491732794</v>
      </c>
      <c r="M7" s="259">
        <f>K7/K8</f>
        <v>0.35160607190658044</v>
      </c>
      <c r="N7" s="120">
        <f t="shared" ref="N7:N8" si="2">(K7-J7)/J7</f>
        <v>7.3364485611295818E-3</v>
      </c>
      <c r="P7" s="39">
        <f t="shared" si="0"/>
        <v>7.1113797926270497</v>
      </c>
      <c r="Q7" s="173">
        <f t="shared" si="0"/>
        <v>8.3800260070707679</v>
      </c>
      <c r="R7" s="120">
        <f t="shared" ref="R7:R8" si="3">(Q7-P7)/P7</f>
        <v>0.17839663348581491</v>
      </c>
    </row>
    <row r="8" spans="1:18" ht="26.25" customHeight="1" thickBot="1" x14ac:dyDescent="0.3">
      <c r="A8" s="17" t="s">
        <v>12</v>
      </c>
      <c r="B8" s="183"/>
      <c r="C8" s="183"/>
      <c r="D8" s="188">
        <v>277989.55999999994</v>
      </c>
      <c r="E8" s="165">
        <v>257999.58000000013</v>
      </c>
      <c r="F8" s="305">
        <f>SUM(F6:F7)</f>
        <v>1</v>
      </c>
      <c r="G8" s="306">
        <f>SUM(G6:G7)</f>
        <v>1</v>
      </c>
      <c r="H8" s="190">
        <f t="shared" si="1"/>
        <v>-7.1909103349060338E-2</v>
      </c>
      <c r="I8" s="2"/>
      <c r="J8" s="22">
        <v>137240.20500000007</v>
      </c>
      <c r="K8" s="165">
        <v>133871.55900000001</v>
      </c>
      <c r="L8" s="305">
        <f>SUM(L6:L7)</f>
        <v>0.99999999999999989</v>
      </c>
      <c r="M8" s="306">
        <f>SUM(M6:M7)</f>
        <v>1</v>
      </c>
      <c r="N8" s="190">
        <f t="shared" si="2"/>
        <v>-2.4545620578168507E-2</v>
      </c>
      <c r="O8" s="2"/>
      <c r="P8" s="34">
        <f t="shared" si="0"/>
        <v>4.9368834210896297</v>
      </c>
      <c r="Q8" s="166">
        <f t="shared" si="0"/>
        <v>5.1888285632092863</v>
      </c>
      <c r="R8" s="190">
        <f t="shared" si="3"/>
        <v>5.1033237091113896E-2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Q96"/>
  <sheetViews>
    <sheetView showGridLines="0" topLeftCell="A82" workbookViewId="0">
      <selection activeCell="H96" sqref="H96:I96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7" ht="15.75" x14ac:dyDescent="0.25">
      <c r="A1" s="5" t="s">
        <v>146</v>
      </c>
    </row>
    <row r="3" spans="1:17" ht="8.25" customHeight="1" thickBot="1" x14ac:dyDescent="0.3"/>
    <row r="4" spans="1:17" x14ac:dyDescent="0.25">
      <c r="A4" s="467" t="s">
        <v>3</v>
      </c>
      <c r="B4" s="454" t="s">
        <v>1</v>
      </c>
      <c r="C4" s="450"/>
      <c r="D4" s="454" t="s">
        <v>104</v>
      </c>
      <c r="E4" s="450"/>
      <c r="F4" s="148" t="s">
        <v>0</v>
      </c>
      <c r="H4" s="465" t="s">
        <v>19</v>
      </c>
      <c r="I4" s="466"/>
      <c r="J4" s="454" t="s">
        <v>104</v>
      </c>
      <c r="K4" s="455"/>
      <c r="L4" s="148" t="s">
        <v>0</v>
      </c>
      <c r="N4" s="462" t="s">
        <v>22</v>
      </c>
      <c r="O4" s="450"/>
      <c r="P4" s="148" t="s">
        <v>0</v>
      </c>
    </row>
    <row r="5" spans="1:17" x14ac:dyDescent="0.25">
      <c r="A5" s="468"/>
      <c r="B5" s="457" t="s">
        <v>159</v>
      </c>
      <c r="C5" s="459"/>
      <c r="D5" s="457" t="str">
        <f>B5</f>
        <v>jan-jun</v>
      </c>
      <c r="E5" s="459"/>
      <c r="F5" s="149" t="s">
        <v>138</v>
      </c>
      <c r="H5" s="460" t="str">
        <f>B5</f>
        <v>jan-jun</v>
      </c>
      <c r="I5" s="459"/>
      <c r="J5" s="457" t="str">
        <f>B5</f>
        <v>jan-jun</v>
      </c>
      <c r="K5" s="458"/>
      <c r="L5" s="149" t="str">
        <f>F5</f>
        <v>2022/2021</v>
      </c>
      <c r="N5" s="460" t="str">
        <f>B5</f>
        <v>jan-jun</v>
      </c>
      <c r="O5" s="458"/>
      <c r="P5" s="149" t="str">
        <f>F5</f>
        <v>2022/2021</v>
      </c>
    </row>
    <row r="6" spans="1:17" ht="19.5" customHeight="1" thickBot="1" x14ac:dyDescent="0.3">
      <c r="A6" s="469"/>
      <c r="B6" s="117">
        <f>'6'!E6</f>
        <v>2021</v>
      </c>
      <c r="C6" s="152">
        <f>'6'!F6</f>
        <v>2022</v>
      </c>
      <c r="D6" s="117">
        <f>B6</f>
        <v>2021</v>
      </c>
      <c r="E6" s="152">
        <f>C6</f>
        <v>2022</v>
      </c>
      <c r="F6" s="150" t="s">
        <v>1</v>
      </c>
      <c r="H6" s="30">
        <f>B6</f>
        <v>2021</v>
      </c>
      <c r="I6" s="152">
        <f>E6</f>
        <v>2022</v>
      </c>
      <c r="J6" s="117">
        <f>B6</f>
        <v>2021</v>
      </c>
      <c r="K6" s="152">
        <f>C6</f>
        <v>2022</v>
      </c>
      <c r="L6" s="321">
        <v>1000</v>
      </c>
      <c r="N6" s="30">
        <f>B6</f>
        <v>2021</v>
      </c>
      <c r="O6" s="152">
        <f>C6</f>
        <v>2022</v>
      </c>
      <c r="P6" s="150"/>
    </row>
    <row r="7" spans="1:17" ht="20.100000000000001" customHeight="1" x14ac:dyDescent="0.25">
      <c r="A7" s="13" t="s">
        <v>163</v>
      </c>
      <c r="B7" s="45">
        <v>88996.81</v>
      </c>
      <c r="C7" s="167">
        <v>87708.75</v>
      </c>
      <c r="D7" s="309">
        <f>B7/$B$33</f>
        <v>0.32014443276215115</v>
      </c>
      <c r="E7" s="308">
        <f>C7/$C$33</f>
        <v>0.3399569487671259</v>
      </c>
      <c r="F7" s="64">
        <f>(C7-B7)/B7</f>
        <v>-1.4473103024703893E-2</v>
      </c>
      <c r="H7" s="45">
        <v>35510.402000000002</v>
      </c>
      <c r="I7" s="167">
        <v>35111.258000000002</v>
      </c>
      <c r="J7" s="309">
        <f>H7/$H$33</f>
        <v>0.25874634914746736</v>
      </c>
      <c r="K7" s="308">
        <f>I7/$I$33</f>
        <v>0.26227570861410521</v>
      </c>
      <c r="L7" s="64">
        <f>(I7-H7)/H7</f>
        <v>-1.1240199421003462E-2</v>
      </c>
      <c r="N7" s="39">
        <f t="shared" ref="N7:N33" si="0">(H7/B7)*10</f>
        <v>3.9900758240660537</v>
      </c>
      <c r="O7" s="172">
        <f t="shared" ref="O7:O33" si="1">(I7/C7)*10</f>
        <v>4.0031647925663059</v>
      </c>
      <c r="P7" s="73">
        <f>(O7-N7)/N7</f>
        <v>3.2803808943445097E-3</v>
      </c>
    </row>
    <row r="8" spans="1:17" ht="20.100000000000001" customHeight="1" x14ac:dyDescent="0.25">
      <c r="A8" s="239" t="s">
        <v>164</v>
      </c>
      <c r="B8" s="235">
        <v>20345.2</v>
      </c>
      <c r="C8" s="236">
        <v>18485.47</v>
      </c>
      <c r="D8" s="309">
        <f t="shared" ref="D8:D32" si="2">B8/$B$33</f>
        <v>7.3186921120347095E-2</v>
      </c>
      <c r="E8" s="259">
        <f t="shared" ref="E8:E32" si="3">C8/$C$33</f>
        <v>7.1649225165405311E-2</v>
      </c>
      <c r="F8" s="64">
        <f t="shared" ref="F8:F33" si="4">(C8-B8)/B8</f>
        <v>-9.1408784381574001E-2</v>
      </c>
      <c r="G8" s="12"/>
      <c r="H8" s="235">
        <v>17872.200999999997</v>
      </c>
      <c r="I8" s="236">
        <v>18363.039000000001</v>
      </c>
      <c r="J8" s="309">
        <f t="shared" ref="J8:J32" si="5">H8/$H$33</f>
        <v>0.13022569443116175</v>
      </c>
      <c r="K8" s="259">
        <f t="shared" ref="K8:K32" si="6">I8/$I$33</f>
        <v>0.13716908309105444</v>
      </c>
      <c r="L8" s="64">
        <f t="shared" ref="L8:L33" si="7">(I8-H8)/H8</f>
        <v>2.746376901199821E-2</v>
      </c>
      <c r="M8" s="234"/>
      <c r="N8" s="237">
        <f t="shared" si="0"/>
        <v>8.7844803688339255</v>
      </c>
      <c r="O8" s="238">
        <f t="shared" si="1"/>
        <v>9.9337690629451121</v>
      </c>
      <c r="P8" s="64">
        <f t="shared" ref="P8:P71" si="8">(O8-N8)/N8</f>
        <v>0.13083172206619048</v>
      </c>
      <c r="Q8" s="12"/>
    </row>
    <row r="9" spans="1:17" ht="20.100000000000001" customHeight="1" x14ac:dyDescent="0.25">
      <c r="A9" s="13" t="s">
        <v>168</v>
      </c>
      <c r="B9" s="24">
        <v>43722.74</v>
      </c>
      <c r="C9" s="160">
        <v>38173.700000000004</v>
      </c>
      <c r="D9" s="309">
        <f t="shared" si="2"/>
        <v>0.15728194972501841</v>
      </c>
      <c r="E9" s="259">
        <f t="shared" si="3"/>
        <v>0.14796031838501444</v>
      </c>
      <c r="F9" s="64">
        <f t="shared" si="4"/>
        <v>-0.12691427847385581</v>
      </c>
      <c r="H9" s="24">
        <v>17433.580999999998</v>
      </c>
      <c r="I9" s="160">
        <v>15341.507999999998</v>
      </c>
      <c r="J9" s="309">
        <f t="shared" si="5"/>
        <v>0.1270296922100925</v>
      </c>
      <c r="K9" s="259">
        <f t="shared" si="6"/>
        <v>0.1145987102458409</v>
      </c>
      <c r="L9" s="64">
        <f t="shared" si="7"/>
        <v>-0.12000248256511388</v>
      </c>
      <c r="N9" s="39">
        <f t="shared" si="0"/>
        <v>3.9873029457897653</v>
      </c>
      <c r="O9" s="173">
        <f t="shared" si="1"/>
        <v>4.0188684879904217</v>
      </c>
      <c r="P9" s="64">
        <f t="shared" si="8"/>
        <v>7.9165146540938966E-3</v>
      </c>
    </row>
    <row r="10" spans="1:17" ht="20.100000000000001" customHeight="1" x14ac:dyDescent="0.25">
      <c r="A10" s="13" t="s">
        <v>169</v>
      </c>
      <c r="B10" s="24">
        <v>38696.11</v>
      </c>
      <c r="C10" s="160">
        <v>32770.76</v>
      </c>
      <c r="D10" s="309">
        <f t="shared" si="2"/>
        <v>0.13919986779359625</v>
      </c>
      <c r="E10" s="259">
        <f t="shared" si="3"/>
        <v>0.12701865638696</v>
      </c>
      <c r="F10" s="64">
        <f t="shared" si="4"/>
        <v>-0.15312521077700053</v>
      </c>
      <c r="H10" s="24">
        <v>15628.412</v>
      </c>
      <c r="I10" s="160">
        <v>13415.466999999999</v>
      </c>
      <c r="J10" s="309">
        <f t="shared" si="5"/>
        <v>0.11387633820570291</v>
      </c>
      <c r="K10" s="259">
        <f t="shared" si="6"/>
        <v>0.10021147957199777</v>
      </c>
      <c r="L10" s="64">
        <f t="shared" si="7"/>
        <v>-0.14159755962410009</v>
      </c>
      <c r="N10" s="39">
        <f t="shared" si="0"/>
        <v>4.038755316748893</v>
      </c>
      <c r="O10" s="173">
        <f t="shared" si="1"/>
        <v>4.0937308136887882</v>
      </c>
      <c r="P10" s="64">
        <f t="shared" si="8"/>
        <v>1.3611989989071501E-2</v>
      </c>
    </row>
    <row r="11" spans="1:17" ht="20.100000000000001" customHeight="1" x14ac:dyDescent="0.25">
      <c r="A11" s="13" t="s">
        <v>215</v>
      </c>
      <c r="B11" s="24">
        <v>19541.68</v>
      </c>
      <c r="C11" s="160">
        <v>13258.93</v>
      </c>
      <c r="D11" s="309">
        <f t="shared" si="2"/>
        <v>7.0296452859596584E-2</v>
      </c>
      <c r="E11" s="259">
        <f t="shared" si="3"/>
        <v>5.1391285210619336E-2</v>
      </c>
      <c r="F11" s="64">
        <f t="shared" si="4"/>
        <v>-0.32150511112657665</v>
      </c>
      <c r="H11" s="24">
        <v>10408.521999999999</v>
      </c>
      <c r="I11" s="160">
        <v>8100.8550000000005</v>
      </c>
      <c r="J11" s="309">
        <f t="shared" si="5"/>
        <v>7.5841638388692276E-2</v>
      </c>
      <c r="K11" s="259">
        <f t="shared" si="6"/>
        <v>6.0512143583836192E-2</v>
      </c>
      <c r="L11" s="64">
        <f t="shared" si="7"/>
        <v>-0.22170938390676398</v>
      </c>
      <c r="N11" s="39">
        <f t="shared" si="0"/>
        <v>5.3263189244732274</v>
      </c>
      <c r="O11" s="173">
        <f t="shared" si="1"/>
        <v>6.1097350992878008</v>
      </c>
      <c r="P11" s="64">
        <f t="shared" si="8"/>
        <v>0.14708397786977301</v>
      </c>
    </row>
    <row r="12" spans="1:17" ht="20.100000000000001" customHeight="1" x14ac:dyDescent="0.25">
      <c r="A12" s="13" t="s">
        <v>167</v>
      </c>
      <c r="B12" s="24">
        <v>14209.630000000001</v>
      </c>
      <c r="C12" s="160">
        <v>15307.94</v>
      </c>
      <c r="D12" s="309">
        <f t="shared" si="2"/>
        <v>5.1115696575080007E-2</v>
      </c>
      <c r="E12" s="259">
        <f t="shared" si="3"/>
        <v>5.9333197364119739E-2</v>
      </c>
      <c r="F12" s="64">
        <f t="shared" si="4"/>
        <v>7.7293356688386633E-2</v>
      </c>
      <c r="H12" s="24">
        <v>7130.9370000000008</v>
      </c>
      <c r="I12" s="160">
        <v>7217.7020000000002</v>
      </c>
      <c r="J12" s="309">
        <f t="shared" si="5"/>
        <v>5.1959533286911073E-2</v>
      </c>
      <c r="K12" s="259">
        <f t="shared" si="6"/>
        <v>5.3915126214373874E-2</v>
      </c>
      <c r="L12" s="64">
        <f t="shared" si="7"/>
        <v>1.216740520916107E-2</v>
      </c>
      <c r="N12" s="39">
        <f t="shared" si="0"/>
        <v>5.0183833076582571</v>
      </c>
      <c r="O12" s="173">
        <f t="shared" si="1"/>
        <v>4.7150054154902623</v>
      </c>
      <c r="P12" s="64">
        <f t="shared" si="8"/>
        <v>-6.0453312066662546E-2</v>
      </c>
    </row>
    <row r="13" spans="1:17" ht="20.100000000000001" customHeight="1" x14ac:dyDescent="0.25">
      <c r="A13" s="13" t="s">
        <v>175</v>
      </c>
      <c r="B13" s="24">
        <v>5730.35</v>
      </c>
      <c r="C13" s="160">
        <v>6629.44</v>
      </c>
      <c r="D13" s="309">
        <f t="shared" si="2"/>
        <v>2.0613543904310649E-2</v>
      </c>
      <c r="E13" s="259">
        <f t="shared" si="3"/>
        <v>2.5695545705927116E-2</v>
      </c>
      <c r="F13" s="64">
        <f t="shared" si="4"/>
        <v>0.15689966581447889</v>
      </c>
      <c r="H13" s="24">
        <v>4387.6140000000005</v>
      </c>
      <c r="I13" s="160">
        <v>4978.07</v>
      </c>
      <c r="J13" s="309">
        <f t="shared" si="5"/>
        <v>3.1970325313926774E-2</v>
      </c>
      <c r="K13" s="259">
        <f t="shared" si="6"/>
        <v>3.7185418898423361E-2</v>
      </c>
      <c r="L13" s="64">
        <f t="shared" si="7"/>
        <v>0.13457336948965865</v>
      </c>
      <c r="N13" s="39">
        <f t="shared" si="0"/>
        <v>7.6567993229034883</v>
      </c>
      <c r="O13" s="173">
        <f t="shared" si="1"/>
        <v>7.5090354539749962</v>
      </c>
      <c r="P13" s="64">
        <f t="shared" si="8"/>
        <v>-1.9298386009215598E-2</v>
      </c>
    </row>
    <row r="14" spans="1:17" ht="20.100000000000001" customHeight="1" x14ac:dyDescent="0.25">
      <c r="A14" s="13" t="s">
        <v>166</v>
      </c>
      <c r="B14" s="24">
        <v>5905.51</v>
      </c>
      <c r="C14" s="160">
        <v>4998.4400000000005</v>
      </c>
      <c r="D14" s="309">
        <f t="shared" si="2"/>
        <v>2.1243639509339843E-2</v>
      </c>
      <c r="E14" s="259">
        <f t="shared" si="3"/>
        <v>1.9373829988405408E-2</v>
      </c>
      <c r="F14" s="64">
        <f t="shared" si="4"/>
        <v>-0.15359723376981829</v>
      </c>
      <c r="H14" s="24">
        <v>4781.0789999999997</v>
      </c>
      <c r="I14" s="160">
        <v>4809.4129999999996</v>
      </c>
      <c r="J14" s="309">
        <f t="shared" si="5"/>
        <v>3.4837305875490346E-2</v>
      </c>
      <c r="K14" s="259">
        <f t="shared" si="6"/>
        <v>3.5925576992795E-2</v>
      </c>
      <c r="L14" s="64">
        <f t="shared" si="7"/>
        <v>5.9262773110420964E-3</v>
      </c>
      <c r="N14" s="39">
        <f t="shared" si="0"/>
        <v>8.0959629227619629</v>
      </c>
      <c r="O14" s="173">
        <f t="shared" si="1"/>
        <v>9.6218280103392235</v>
      </c>
      <c r="P14" s="64">
        <f t="shared" si="8"/>
        <v>0.188472341355129</v>
      </c>
    </row>
    <row r="15" spans="1:17" ht="20.100000000000001" customHeight="1" x14ac:dyDescent="0.25">
      <c r="A15" s="13" t="s">
        <v>174</v>
      </c>
      <c r="B15" s="24">
        <v>6419.67</v>
      </c>
      <c r="C15" s="160">
        <v>6359.96</v>
      </c>
      <c r="D15" s="309">
        <f t="shared" si="2"/>
        <v>2.3093205370734064E-2</v>
      </c>
      <c r="E15" s="259">
        <f t="shared" si="3"/>
        <v>2.4651047881550814E-2</v>
      </c>
      <c r="F15" s="64">
        <f t="shared" si="4"/>
        <v>-9.3011011469436959E-3</v>
      </c>
      <c r="H15" s="24">
        <v>2772.777</v>
      </c>
      <c r="I15" s="160">
        <v>2868.6880000000001</v>
      </c>
      <c r="J15" s="309">
        <f t="shared" si="5"/>
        <v>2.0203824382220938E-2</v>
      </c>
      <c r="K15" s="259">
        <f t="shared" si="6"/>
        <v>2.1428659092556018E-2</v>
      </c>
      <c r="L15" s="64">
        <f t="shared" si="7"/>
        <v>3.4590232103050497E-2</v>
      </c>
      <c r="N15" s="39">
        <f t="shared" si="0"/>
        <v>4.3191893041231095</v>
      </c>
      <c r="O15" s="173">
        <f t="shared" si="1"/>
        <v>4.5105440914722736</v>
      </c>
      <c r="P15" s="64">
        <f t="shared" si="8"/>
        <v>4.4303403688858073E-2</v>
      </c>
    </row>
    <row r="16" spans="1:17" ht="20.100000000000001" customHeight="1" x14ac:dyDescent="0.25">
      <c r="A16" s="13" t="s">
        <v>184</v>
      </c>
      <c r="B16" s="24">
        <v>2413.56</v>
      </c>
      <c r="C16" s="160">
        <v>2386.08</v>
      </c>
      <c r="D16" s="309">
        <f t="shared" si="2"/>
        <v>8.6821965544317536E-3</v>
      </c>
      <c r="E16" s="259">
        <f t="shared" si="3"/>
        <v>9.2483871485372175E-3</v>
      </c>
      <c r="F16" s="64">
        <f t="shared" si="4"/>
        <v>-1.1385670959081199E-2</v>
      </c>
      <c r="H16" s="24">
        <v>2233.2049999999999</v>
      </c>
      <c r="I16" s="160">
        <v>2292.2449999999999</v>
      </c>
      <c r="J16" s="309">
        <f t="shared" si="5"/>
        <v>1.6272235967586902E-2</v>
      </c>
      <c r="K16" s="259">
        <f t="shared" si="6"/>
        <v>1.7122718351251884E-2</v>
      </c>
      <c r="L16" s="64">
        <f t="shared" si="7"/>
        <v>2.6437340056107685E-2</v>
      </c>
      <c r="N16" s="39">
        <f t="shared" si="0"/>
        <v>9.2527428363081921</v>
      </c>
      <c r="O16" s="173">
        <f t="shared" si="1"/>
        <v>9.6067399248977399</v>
      </c>
      <c r="P16" s="64">
        <f t="shared" si="8"/>
        <v>3.8258610971056803E-2</v>
      </c>
    </row>
    <row r="17" spans="1:16" ht="20.100000000000001" customHeight="1" x14ac:dyDescent="0.25">
      <c r="A17" s="13" t="s">
        <v>181</v>
      </c>
      <c r="B17" s="24">
        <v>150.66000000000003</v>
      </c>
      <c r="C17" s="160">
        <v>820.83</v>
      </c>
      <c r="D17" s="309">
        <f t="shared" si="2"/>
        <v>5.4196279889072094E-4</v>
      </c>
      <c r="E17" s="259">
        <f t="shared" si="3"/>
        <v>3.1815168071203837E-3</v>
      </c>
      <c r="F17" s="64">
        <f t="shared" si="4"/>
        <v>4.448227797690163</v>
      </c>
      <c r="H17" s="24">
        <v>423.63100000000003</v>
      </c>
      <c r="I17" s="160">
        <v>2169.473</v>
      </c>
      <c r="J17" s="309">
        <f t="shared" si="5"/>
        <v>3.086784954889859E-3</v>
      </c>
      <c r="K17" s="259">
        <f t="shared" si="6"/>
        <v>1.6205630353494274E-2</v>
      </c>
      <c r="L17" s="64">
        <f t="shared" si="7"/>
        <v>4.12113844359832</v>
      </c>
      <c r="N17" s="39">
        <f t="shared" si="0"/>
        <v>28.118345944510814</v>
      </c>
      <c r="O17" s="173">
        <f t="shared" si="1"/>
        <v>26.430235249686291</v>
      </c>
      <c r="P17" s="64">
        <f t="shared" si="8"/>
        <v>-6.0035917409788878E-2</v>
      </c>
    </row>
    <row r="18" spans="1:16" ht="20.100000000000001" customHeight="1" x14ac:dyDescent="0.25">
      <c r="A18" s="13" t="s">
        <v>170</v>
      </c>
      <c r="B18" s="24">
        <v>3756.4000000000005</v>
      </c>
      <c r="C18" s="160">
        <v>3409.6400000000003</v>
      </c>
      <c r="D18" s="309">
        <f t="shared" si="2"/>
        <v>1.3512737672594611E-2</v>
      </c>
      <c r="E18" s="259">
        <f t="shared" si="3"/>
        <v>1.3215680428627054E-2</v>
      </c>
      <c r="F18" s="64">
        <f t="shared" si="4"/>
        <v>-9.2311787882014745E-2</v>
      </c>
      <c r="H18" s="24">
        <v>2436.5259999999998</v>
      </c>
      <c r="I18" s="160">
        <v>2154.6219999999998</v>
      </c>
      <c r="J18" s="309">
        <f t="shared" si="5"/>
        <v>1.7753733317434198E-2</v>
      </c>
      <c r="K18" s="259">
        <f t="shared" si="6"/>
        <v>1.6094695662728475E-2</v>
      </c>
      <c r="L18" s="64">
        <f t="shared" si="7"/>
        <v>-0.11569915527271206</v>
      </c>
      <c r="N18" s="39">
        <f t="shared" si="0"/>
        <v>6.4863326589287604</v>
      </c>
      <c r="O18" s="173">
        <f t="shared" si="1"/>
        <v>6.3192067197710013</v>
      </c>
      <c r="P18" s="64">
        <f t="shared" si="8"/>
        <v>-2.5765859992965653E-2</v>
      </c>
    </row>
    <row r="19" spans="1:16" ht="20.100000000000001" customHeight="1" x14ac:dyDescent="0.25">
      <c r="A19" s="13" t="s">
        <v>179</v>
      </c>
      <c r="B19" s="24">
        <v>2711.09</v>
      </c>
      <c r="C19" s="160">
        <v>3553.35</v>
      </c>
      <c r="D19" s="309">
        <f t="shared" si="2"/>
        <v>9.752488546692183E-3</v>
      </c>
      <c r="E19" s="259">
        <f t="shared" si="3"/>
        <v>1.3772696839273924E-2</v>
      </c>
      <c r="F19" s="64">
        <f t="shared" si="4"/>
        <v>0.31067209129907147</v>
      </c>
      <c r="H19" s="24">
        <v>1395.4769999999999</v>
      </c>
      <c r="I19" s="160">
        <v>1861.0740000000001</v>
      </c>
      <c r="J19" s="309">
        <f t="shared" si="5"/>
        <v>1.016813549644581E-2</v>
      </c>
      <c r="K19" s="259">
        <f t="shared" si="6"/>
        <v>1.3901937154552742E-2</v>
      </c>
      <c r="L19" s="64">
        <f t="shared" si="7"/>
        <v>0.33364720450426649</v>
      </c>
      <c r="N19" s="39">
        <f t="shared" si="0"/>
        <v>5.1472913108749605</v>
      </c>
      <c r="O19" s="173">
        <f t="shared" si="1"/>
        <v>5.2375195238296257</v>
      </c>
      <c r="P19" s="64">
        <f t="shared" si="8"/>
        <v>1.7529261023955491E-2</v>
      </c>
    </row>
    <row r="20" spans="1:16" ht="20.100000000000001" customHeight="1" x14ac:dyDescent="0.25">
      <c r="A20" s="13" t="s">
        <v>165</v>
      </c>
      <c r="B20" s="24">
        <v>3268.46</v>
      </c>
      <c r="C20" s="160">
        <v>2858.24</v>
      </c>
      <c r="D20" s="309">
        <f t="shared" si="2"/>
        <v>1.1757491900055525E-2</v>
      </c>
      <c r="E20" s="259">
        <f t="shared" si="3"/>
        <v>1.1078467647117873E-2</v>
      </c>
      <c r="F20" s="64">
        <f t="shared" si="4"/>
        <v>-0.12550864933332526</v>
      </c>
      <c r="H20" s="24">
        <v>1435.09</v>
      </c>
      <c r="I20" s="160">
        <v>1393.7540000000001</v>
      </c>
      <c r="J20" s="309">
        <f t="shared" si="5"/>
        <v>1.0456775403388531E-2</v>
      </c>
      <c r="K20" s="259">
        <f t="shared" si="6"/>
        <v>1.0411128475765339E-2</v>
      </c>
      <c r="L20" s="64">
        <f t="shared" si="7"/>
        <v>-2.8803768404768892E-2</v>
      </c>
      <c r="N20" s="39">
        <f t="shared" si="0"/>
        <v>4.3907222361601486</v>
      </c>
      <c r="O20" s="173">
        <f t="shared" si="1"/>
        <v>4.8762665136587557</v>
      </c>
      <c r="P20" s="64">
        <f t="shared" si="8"/>
        <v>0.11058414797908826</v>
      </c>
    </row>
    <row r="21" spans="1:16" ht="20.100000000000001" customHeight="1" x14ac:dyDescent="0.25">
      <c r="A21" s="13" t="s">
        <v>172</v>
      </c>
      <c r="B21" s="24">
        <v>2929.8500000000004</v>
      </c>
      <c r="C21" s="160">
        <v>3230.4799999999996</v>
      </c>
      <c r="D21" s="309">
        <f t="shared" si="2"/>
        <v>1.0539424574073933E-2</v>
      </c>
      <c r="E21" s="259">
        <f t="shared" si="3"/>
        <v>1.2521260693525157E-2</v>
      </c>
      <c r="F21" s="64">
        <f t="shared" si="4"/>
        <v>0.10260934860146395</v>
      </c>
      <c r="H21" s="24">
        <v>1024.3049999999998</v>
      </c>
      <c r="I21" s="160">
        <v>1191.6980000000001</v>
      </c>
      <c r="J21" s="309">
        <f t="shared" si="5"/>
        <v>7.4635927569475704E-3</v>
      </c>
      <c r="K21" s="259">
        <f t="shared" si="6"/>
        <v>8.9018011659967276E-3</v>
      </c>
      <c r="L21" s="64">
        <f t="shared" si="7"/>
        <v>0.16342105134701118</v>
      </c>
      <c r="N21" s="39">
        <f t="shared" si="0"/>
        <v>3.4961004829598776</v>
      </c>
      <c r="O21" s="173">
        <f t="shared" si="1"/>
        <v>3.6889192937272486</v>
      </c>
      <c r="P21" s="64">
        <f t="shared" si="8"/>
        <v>5.5152536864193961E-2</v>
      </c>
    </row>
    <row r="22" spans="1:16" ht="20.100000000000001" customHeight="1" x14ac:dyDescent="0.25">
      <c r="A22" s="13" t="s">
        <v>202</v>
      </c>
      <c r="B22" s="24">
        <v>179.74999999999997</v>
      </c>
      <c r="C22" s="160">
        <v>677.84</v>
      </c>
      <c r="D22" s="309">
        <f t="shared" si="2"/>
        <v>6.4660701646493467E-4</v>
      </c>
      <c r="E22" s="259">
        <f t="shared" si="3"/>
        <v>2.627291098690936E-3</v>
      </c>
      <c r="F22" s="64">
        <f t="shared" si="4"/>
        <v>2.7710152990264261</v>
      </c>
      <c r="H22" s="24">
        <v>123.38900000000001</v>
      </c>
      <c r="I22" s="160">
        <v>830.52799999999991</v>
      </c>
      <c r="J22" s="309">
        <f t="shared" si="5"/>
        <v>8.9907327083925588E-4</v>
      </c>
      <c r="K22" s="259">
        <f t="shared" si="6"/>
        <v>6.2039166960026187E-3</v>
      </c>
      <c r="L22" s="64">
        <f t="shared" si="7"/>
        <v>5.7309727771519325</v>
      </c>
      <c r="N22" s="39">
        <f t="shared" si="0"/>
        <v>6.8644784422809479</v>
      </c>
      <c r="O22" s="173">
        <f t="shared" si="1"/>
        <v>12.252566977457807</v>
      </c>
      <c r="P22" s="64">
        <f t="shared" si="8"/>
        <v>0.78492322184152563</v>
      </c>
    </row>
    <row r="23" spans="1:16" ht="20.100000000000001" customHeight="1" x14ac:dyDescent="0.25">
      <c r="A23" s="13" t="s">
        <v>187</v>
      </c>
      <c r="B23" s="24">
        <v>549.63</v>
      </c>
      <c r="C23" s="160">
        <v>1073.3499999999999</v>
      </c>
      <c r="D23" s="309">
        <f t="shared" si="2"/>
        <v>1.9771605811383704E-3</v>
      </c>
      <c r="E23" s="259">
        <f t="shared" si="3"/>
        <v>4.1602780903751855E-3</v>
      </c>
      <c r="F23" s="64">
        <f t="shared" si="4"/>
        <v>0.95285919618652537</v>
      </c>
      <c r="H23" s="24">
        <v>482.24</v>
      </c>
      <c r="I23" s="160">
        <v>774.56299999999999</v>
      </c>
      <c r="J23" s="309">
        <f t="shared" si="5"/>
        <v>3.5138391115052616E-3</v>
      </c>
      <c r="K23" s="259">
        <f t="shared" si="6"/>
        <v>5.7858667351442421E-3</v>
      </c>
      <c r="L23" s="64">
        <f t="shared" si="7"/>
        <v>0.60617742203052416</v>
      </c>
      <c r="N23" s="39">
        <f t="shared" si="0"/>
        <v>8.7739024434619655</v>
      </c>
      <c r="O23" s="173">
        <f t="shared" si="1"/>
        <v>7.2163134112824343</v>
      </c>
      <c r="P23" s="64">
        <f t="shared" si="8"/>
        <v>-0.17752522805176585</v>
      </c>
    </row>
    <row r="24" spans="1:16" ht="20.100000000000001" customHeight="1" x14ac:dyDescent="0.25">
      <c r="A24" s="13" t="s">
        <v>180</v>
      </c>
      <c r="B24" s="24">
        <v>604.06000000000006</v>
      </c>
      <c r="C24" s="160">
        <v>1008.5499999999998</v>
      </c>
      <c r="D24" s="309">
        <f t="shared" si="2"/>
        <v>2.1729593010615215E-3</v>
      </c>
      <c r="E24" s="259">
        <f t="shared" si="3"/>
        <v>3.9091148908071858E-3</v>
      </c>
      <c r="F24" s="64">
        <f t="shared" si="4"/>
        <v>0.66961891202860602</v>
      </c>
      <c r="H24" s="24">
        <v>399.12900000000002</v>
      </c>
      <c r="I24" s="160">
        <v>732.23199999999997</v>
      </c>
      <c r="J24" s="309">
        <f t="shared" si="5"/>
        <v>2.908251266456502E-3</v>
      </c>
      <c r="K24" s="259">
        <f t="shared" si="6"/>
        <v>5.469660661828849E-3</v>
      </c>
      <c r="L24" s="64">
        <f t="shared" si="7"/>
        <v>0.83457478659781659</v>
      </c>
      <c r="N24" s="39">
        <f t="shared" si="0"/>
        <v>6.6074396583120878</v>
      </c>
      <c r="O24" s="173">
        <f t="shared" si="1"/>
        <v>7.2602449060532459</v>
      </c>
      <c r="P24" s="64">
        <f t="shared" si="8"/>
        <v>9.8798518261144636E-2</v>
      </c>
    </row>
    <row r="25" spans="1:16" ht="20.100000000000001" customHeight="1" x14ac:dyDescent="0.25">
      <c r="A25" s="13" t="s">
        <v>190</v>
      </c>
      <c r="B25" s="24">
        <v>873.59</v>
      </c>
      <c r="C25" s="160">
        <v>1493.35</v>
      </c>
      <c r="D25" s="309">
        <f t="shared" si="2"/>
        <v>3.1425280863065499E-3</v>
      </c>
      <c r="E25" s="259">
        <f t="shared" si="3"/>
        <v>5.7881877172048105E-3</v>
      </c>
      <c r="F25" s="64">
        <f t="shared" si="4"/>
        <v>0.70944035531542238</v>
      </c>
      <c r="H25" s="24">
        <v>435.00800000000004</v>
      </c>
      <c r="I25" s="160">
        <v>683.64700000000005</v>
      </c>
      <c r="J25" s="309">
        <f t="shared" si="5"/>
        <v>3.1696834029066043E-3</v>
      </c>
      <c r="K25" s="259">
        <f t="shared" si="6"/>
        <v>5.1067381683364112E-3</v>
      </c>
      <c r="L25" s="64">
        <f t="shared" si="7"/>
        <v>0.57157339635133142</v>
      </c>
      <c r="N25" s="39">
        <f t="shared" si="0"/>
        <v>4.9795441797639626</v>
      </c>
      <c r="O25" s="173">
        <f t="shared" si="1"/>
        <v>4.5779422104664018</v>
      </c>
      <c r="P25" s="64">
        <f t="shared" si="8"/>
        <v>-8.0650347662262784E-2</v>
      </c>
    </row>
    <row r="26" spans="1:16" ht="20.100000000000001" customHeight="1" x14ac:dyDescent="0.25">
      <c r="A26" s="13" t="s">
        <v>176</v>
      </c>
      <c r="B26" s="24">
        <v>1122.1699999999998</v>
      </c>
      <c r="C26" s="160">
        <v>1239.0999999999999</v>
      </c>
      <c r="D26" s="309">
        <f t="shared" si="2"/>
        <v>4.0367343291596979E-3</v>
      </c>
      <c r="E26" s="259">
        <f t="shared" si="3"/>
        <v>4.8027209966775911E-3</v>
      </c>
      <c r="F26" s="64">
        <f t="shared" si="4"/>
        <v>0.10419989841111425</v>
      </c>
      <c r="H26" s="24">
        <v>670.71900000000005</v>
      </c>
      <c r="I26" s="160">
        <v>682.90100000000007</v>
      </c>
      <c r="J26" s="309">
        <f t="shared" si="5"/>
        <v>4.8871903098658296E-3</v>
      </c>
      <c r="K26" s="259">
        <f t="shared" si="6"/>
        <v>5.1011656628276057E-3</v>
      </c>
      <c r="L26" s="64">
        <f t="shared" si="7"/>
        <v>1.816259864414161E-2</v>
      </c>
      <c r="N26" s="39">
        <f t="shared" si="0"/>
        <v>5.9769820971867018</v>
      </c>
      <c r="O26" s="173">
        <f t="shared" si="1"/>
        <v>5.5112662416269886</v>
      </c>
      <c r="P26" s="64">
        <f t="shared" si="8"/>
        <v>-7.79182282943294E-2</v>
      </c>
    </row>
    <row r="27" spans="1:16" ht="20.100000000000001" customHeight="1" x14ac:dyDescent="0.25">
      <c r="A27" s="13" t="s">
        <v>203</v>
      </c>
      <c r="B27" s="24">
        <v>496.11999999999995</v>
      </c>
      <c r="C27" s="160">
        <v>497.66</v>
      </c>
      <c r="D27" s="309">
        <f t="shared" si="2"/>
        <v>1.7846713380171538E-3</v>
      </c>
      <c r="E27" s="259">
        <f t="shared" si="3"/>
        <v>1.9289178687810268E-3</v>
      </c>
      <c r="F27" s="64">
        <f t="shared" si="4"/>
        <v>3.1040877207128871E-3</v>
      </c>
      <c r="H27" s="24">
        <v>457.75399999999996</v>
      </c>
      <c r="I27" s="160">
        <v>660.18700000000013</v>
      </c>
      <c r="J27" s="309">
        <f t="shared" si="5"/>
        <v>3.3354220069840316E-3</v>
      </c>
      <c r="K27" s="259">
        <f t="shared" si="6"/>
        <v>4.9314955688235466E-3</v>
      </c>
      <c r="L27" s="64">
        <f t="shared" si="7"/>
        <v>0.44223097995866817</v>
      </c>
      <c r="N27" s="39">
        <f t="shared" ref="N27" si="9">(H27/B27)*10</f>
        <v>9.2266790292671139</v>
      </c>
      <c r="O27" s="173">
        <f t="shared" ref="O27" si="10">(I27/C27)*10</f>
        <v>13.265824056584819</v>
      </c>
      <c r="P27" s="64">
        <f t="shared" ref="P27" si="11">(O27-N27)/N27</f>
        <v>0.43776802189666492</v>
      </c>
    </row>
    <row r="28" spans="1:16" ht="20.100000000000001" customHeight="1" x14ac:dyDescent="0.25">
      <c r="A28" s="13" t="s">
        <v>173</v>
      </c>
      <c r="B28" s="24">
        <v>1204.8000000000002</v>
      </c>
      <c r="C28" s="160">
        <v>1162.94</v>
      </c>
      <c r="D28" s="309">
        <f t="shared" si="2"/>
        <v>4.3339757075769314E-3</v>
      </c>
      <c r="E28" s="259">
        <f t="shared" si="3"/>
        <v>4.5075267176791526E-3</v>
      </c>
      <c r="F28" s="64">
        <f t="shared" si="4"/>
        <v>-3.4744355909694657E-2</v>
      </c>
      <c r="H28" s="24">
        <v>722.08300000000008</v>
      </c>
      <c r="I28" s="160">
        <v>654.10699999999997</v>
      </c>
      <c r="J28" s="309">
        <f t="shared" si="5"/>
        <v>5.2614538137712632E-3</v>
      </c>
      <c r="K28" s="259">
        <f t="shared" si="6"/>
        <v>4.8860789019421202E-3</v>
      </c>
      <c r="L28" s="64">
        <f t="shared" si="7"/>
        <v>-9.413876244143693E-2</v>
      </c>
      <c r="N28" s="39">
        <f t="shared" si="0"/>
        <v>5.9933847941567064</v>
      </c>
      <c r="O28" s="173">
        <f t="shared" si="1"/>
        <v>5.624598001616592</v>
      </c>
      <c r="P28" s="64">
        <f t="shared" si="8"/>
        <v>-6.1532306902714773E-2</v>
      </c>
    </row>
    <row r="29" spans="1:16" ht="20.100000000000001" customHeight="1" x14ac:dyDescent="0.25">
      <c r="A29" s="13" t="s">
        <v>177</v>
      </c>
      <c r="B29" s="24">
        <v>617.00999999999988</v>
      </c>
      <c r="C29" s="160">
        <v>655.63</v>
      </c>
      <c r="D29" s="309">
        <f t="shared" si="2"/>
        <v>2.2195437843061435E-3</v>
      </c>
      <c r="E29" s="259">
        <f t="shared" si="3"/>
        <v>2.5412056872340643E-3</v>
      </c>
      <c r="F29" s="64">
        <f>(C29-B29)/B29</f>
        <v>6.2592178408778024E-2</v>
      </c>
      <c r="H29" s="24">
        <v>488.89199999999994</v>
      </c>
      <c r="I29" s="160">
        <v>601.29700000000003</v>
      </c>
      <c r="J29" s="309">
        <f t="shared" si="5"/>
        <v>3.5623088729720264E-3</v>
      </c>
      <c r="K29" s="259">
        <f t="shared" si="6"/>
        <v>4.4915963068750085E-3</v>
      </c>
      <c r="L29" s="64">
        <f>(I29-H29)/H29</f>
        <v>0.22991785506819523</v>
      </c>
      <c r="N29" s="39">
        <f t="shared" si="0"/>
        <v>7.9235668789808926</v>
      </c>
      <c r="O29" s="173">
        <f t="shared" si="1"/>
        <v>9.171285633665331</v>
      </c>
      <c r="P29" s="64">
        <f>(O29-N29)/N29</f>
        <v>0.1574693283645151</v>
      </c>
    </row>
    <row r="30" spans="1:16" ht="20.100000000000001" customHeight="1" x14ac:dyDescent="0.25">
      <c r="A30" s="13" t="s">
        <v>232</v>
      </c>
      <c r="B30" s="24">
        <v>604.35</v>
      </c>
      <c r="C30" s="160">
        <v>596.15</v>
      </c>
      <c r="D30" s="309">
        <f t="shared" si="2"/>
        <v>2.1740025057056097E-3</v>
      </c>
      <c r="E30" s="259">
        <f t="shared" si="3"/>
        <v>2.3106626762725738E-3</v>
      </c>
      <c r="F30" s="64">
        <f t="shared" si="4"/>
        <v>-1.3568296516919079E-2</v>
      </c>
      <c r="H30" s="24">
        <v>430.18199999999996</v>
      </c>
      <c r="I30" s="160">
        <v>478.73799999999994</v>
      </c>
      <c r="J30" s="309">
        <f t="shared" si="5"/>
        <v>3.1345187804113226E-3</v>
      </c>
      <c r="K30" s="259">
        <f t="shared" si="6"/>
        <v>3.576099386427552E-3</v>
      </c>
      <c r="L30" s="64">
        <f t="shared" si="7"/>
        <v>0.11287315601303631</v>
      </c>
      <c r="N30" s="39">
        <f t="shared" si="0"/>
        <v>7.1180938198064023</v>
      </c>
      <c r="O30" s="173">
        <f t="shared" si="1"/>
        <v>8.0304956806172925</v>
      </c>
      <c r="P30" s="64">
        <f t="shared" si="8"/>
        <v>0.12818064553632219</v>
      </c>
    </row>
    <row r="31" spans="1:16" ht="20.100000000000001" customHeight="1" x14ac:dyDescent="0.25">
      <c r="A31" s="13" t="s">
        <v>207</v>
      </c>
      <c r="B31" s="24">
        <v>272.8</v>
      </c>
      <c r="C31" s="160">
        <v>660.15</v>
      </c>
      <c r="D31" s="309">
        <f t="shared" si="2"/>
        <v>9.8133181692146992E-4</v>
      </c>
      <c r="E31" s="259">
        <f t="shared" si="3"/>
        <v>2.5587250955989927E-3</v>
      </c>
      <c r="F31" s="64">
        <f t="shared" si="4"/>
        <v>1.4199046920821112</v>
      </c>
      <c r="H31" s="24">
        <v>184.62599999999998</v>
      </c>
      <c r="I31" s="160">
        <v>439.50400000000002</v>
      </c>
      <c r="J31" s="309">
        <f t="shared" si="5"/>
        <v>1.3452763350215045E-3</v>
      </c>
      <c r="K31" s="259">
        <f t="shared" si="6"/>
        <v>3.2830274278048848E-3</v>
      </c>
      <c r="L31" s="64">
        <f t="shared" si="7"/>
        <v>1.3805097873538943</v>
      </c>
      <c r="N31" s="39">
        <f t="shared" si="0"/>
        <v>6.7678152492668611</v>
      </c>
      <c r="O31" s="173">
        <f t="shared" si="1"/>
        <v>6.6576384155116264</v>
      </c>
      <c r="P31" s="64">
        <f t="shared" si="8"/>
        <v>-1.6279527395073299E-2</v>
      </c>
    </row>
    <row r="32" spans="1:16" ht="20.100000000000001" customHeight="1" thickBot="1" x14ac:dyDescent="0.3">
      <c r="A32" s="13" t="s">
        <v>17</v>
      </c>
      <c r="B32" s="24">
        <f>B33-SUM(B7:B31)</f>
        <v>12667.560000000056</v>
      </c>
      <c r="C32" s="160">
        <f>C33-SUM(C7:C31)</f>
        <v>8982.8500000000058</v>
      </c>
      <c r="D32" s="309">
        <f t="shared" si="2"/>
        <v>4.5568473866428844E-2</v>
      </c>
      <c r="E32" s="259">
        <f t="shared" si="3"/>
        <v>3.4817304741348823E-2</v>
      </c>
      <c r="F32" s="64">
        <f t="shared" si="4"/>
        <v>-0.29087764336620736</v>
      </c>
      <c r="H32" s="24">
        <f>H33-SUM(H7:H31)</f>
        <v>7972.4240000000136</v>
      </c>
      <c r="I32" s="160">
        <f>I33-SUM(I7:I31)</f>
        <v>6064.9890000000305</v>
      </c>
      <c r="J32" s="309">
        <f t="shared" si="5"/>
        <v>5.809102369090758E-2</v>
      </c>
      <c r="K32" s="259">
        <f t="shared" si="6"/>
        <v>4.5304537015214925E-2</v>
      </c>
      <c r="L32" s="64">
        <f t="shared" si="7"/>
        <v>-0.23925408382694899</v>
      </c>
      <c r="N32" s="39">
        <f t="shared" si="0"/>
        <v>6.2935750847045355</v>
      </c>
      <c r="O32" s="173">
        <f t="shared" si="1"/>
        <v>6.7517424870726188</v>
      </c>
      <c r="P32" s="64">
        <f t="shared" si="8"/>
        <v>7.2799227180363871E-2</v>
      </c>
    </row>
    <row r="33" spans="1:16" ht="26.25" customHeight="1" thickBot="1" x14ac:dyDescent="0.3">
      <c r="A33" s="17" t="s">
        <v>18</v>
      </c>
      <c r="B33" s="22">
        <v>277989.56000000006</v>
      </c>
      <c r="C33" s="165">
        <v>257999.58000000002</v>
      </c>
      <c r="D33" s="305">
        <f>SUM(D7:D32)</f>
        <v>1.0000000000000004</v>
      </c>
      <c r="E33" s="306">
        <f>SUM(E7:E32)</f>
        <v>1</v>
      </c>
      <c r="F33" s="69">
        <f t="shared" si="4"/>
        <v>-7.1909103349061157E-2</v>
      </c>
      <c r="G33" s="2"/>
      <c r="H33" s="22">
        <v>137240.20500000002</v>
      </c>
      <c r="I33" s="165">
        <v>133871.55900000004</v>
      </c>
      <c r="J33" s="305">
        <f>SUM(J7:J32)</f>
        <v>1</v>
      </c>
      <c r="K33" s="306">
        <f>SUM(K7:K32)</f>
        <v>0.99999999999999989</v>
      </c>
      <c r="L33" s="69">
        <f t="shared" si="7"/>
        <v>-2.4545620578167879E-2</v>
      </c>
      <c r="N33" s="34">
        <f t="shared" si="0"/>
        <v>4.9368834210896262</v>
      </c>
      <c r="O33" s="166">
        <f t="shared" si="1"/>
        <v>5.1888285632092899</v>
      </c>
      <c r="P33" s="69">
        <f t="shared" si="8"/>
        <v>5.1033237091115374E-2</v>
      </c>
    </row>
    <row r="35" spans="1:16" ht="15.75" thickBot="1" x14ac:dyDescent="0.3"/>
    <row r="36" spans="1:16" x14ac:dyDescent="0.25">
      <c r="A36" s="467" t="s">
        <v>2</v>
      </c>
      <c r="B36" s="454" t="s">
        <v>1</v>
      </c>
      <c r="C36" s="450"/>
      <c r="D36" s="454" t="s">
        <v>104</v>
      </c>
      <c r="E36" s="450"/>
      <c r="F36" s="148" t="s">
        <v>0</v>
      </c>
      <c r="H36" s="465" t="s">
        <v>19</v>
      </c>
      <c r="I36" s="466"/>
      <c r="J36" s="454" t="s">
        <v>104</v>
      </c>
      <c r="K36" s="455"/>
      <c r="L36" s="148" t="s">
        <v>0</v>
      </c>
      <c r="N36" s="462" t="s">
        <v>22</v>
      </c>
      <c r="O36" s="450"/>
      <c r="P36" s="148" t="s">
        <v>0</v>
      </c>
    </row>
    <row r="37" spans="1:16" x14ac:dyDescent="0.25">
      <c r="A37" s="468"/>
      <c r="B37" s="457" t="str">
        <f>B5</f>
        <v>jan-jun</v>
      </c>
      <c r="C37" s="459"/>
      <c r="D37" s="457" t="str">
        <f>B5</f>
        <v>jan-jun</v>
      </c>
      <c r="E37" s="459"/>
      <c r="F37" s="149" t="str">
        <f>F5</f>
        <v>2022/2021</v>
      </c>
      <c r="H37" s="460" t="str">
        <f>B5</f>
        <v>jan-jun</v>
      </c>
      <c r="I37" s="459"/>
      <c r="J37" s="457" t="str">
        <f>B5</f>
        <v>jan-jun</v>
      </c>
      <c r="K37" s="458"/>
      <c r="L37" s="149" t="str">
        <f>L5</f>
        <v>2022/2021</v>
      </c>
      <c r="N37" s="460" t="str">
        <f>B5</f>
        <v>jan-jun</v>
      </c>
      <c r="O37" s="458"/>
      <c r="P37" s="149" t="str">
        <f>P5</f>
        <v>2022/2021</v>
      </c>
    </row>
    <row r="38" spans="1:16" ht="19.5" customHeight="1" thickBot="1" x14ac:dyDescent="0.3">
      <c r="A38" s="469"/>
      <c r="B38" s="117">
        <f>B6</f>
        <v>2021</v>
      </c>
      <c r="C38" s="152">
        <f>C6</f>
        <v>2022</v>
      </c>
      <c r="D38" s="117">
        <f>B6</f>
        <v>2021</v>
      </c>
      <c r="E38" s="152">
        <f>C6</f>
        <v>2022</v>
      </c>
      <c r="F38" s="150" t="s">
        <v>1</v>
      </c>
      <c r="H38" s="30">
        <f>B6</f>
        <v>2021</v>
      </c>
      <c r="I38" s="152">
        <f>C6</f>
        <v>2022</v>
      </c>
      <c r="J38" s="117">
        <f>B6</f>
        <v>2021</v>
      </c>
      <c r="K38" s="152">
        <f>C6</f>
        <v>2022</v>
      </c>
      <c r="L38" s="321">
        <v>1000</v>
      </c>
      <c r="N38" s="30">
        <f>B6</f>
        <v>2021</v>
      </c>
      <c r="O38" s="152">
        <f>C6</f>
        <v>2022</v>
      </c>
      <c r="P38" s="150"/>
    </row>
    <row r="39" spans="1:16" ht="20.100000000000001" customHeight="1" x14ac:dyDescent="0.25">
      <c r="A39" s="44" t="s">
        <v>163</v>
      </c>
      <c r="B39" s="45">
        <v>88996.81</v>
      </c>
      <c r="C39" s="167">
        <v>87708.75</v>
      </c>
      <c r="D39" s="309">
        <f t="shared" ref="D39:D61" si="12">B39/$B$62</f>
        <v>0.41923888362387618</v>
      </c>
      <c r="E39" s="308">
        <f t="shared" ref="E39:E61" si="13">C39/$C$62</f>
        <v>0.43456694100943444</v>
      </c>
      <c r="F39" s="64">
        <f>(C39-B39)/B39</f>
        <v>-1.4473103024703893E-2</v>
      </c>
      <c r="H39" s="45">
        <v>35510.402000000002</v>
      </c>
      <c r="I39" s="167">
        <v>35111.258000000002</v>
      </c>
      <c r="J39" s="309">
        <f t="shared" ref="J39:J61" si="14">H39/$H$62</f>
        <v>0.39232393273520455</v>
      </c>
      <c r="K39" s="308">
        <f t="shared" ref="K39:K61" si="15">I39/$I$62</f>
        <v>0.40450056246719956</v>
      </c>
      <c r="L39" s="64">
        <f>(I39-H39)/H39</f>
        <v>-1.1240199421003462E-2</v>
      </c>
      <c r="N39" s="39">
        <f t="shared" ref="N39:N62" si="16">(H39/B39)*10</f>
        <v>3.9900758240660537</v>
      </c>
      <c r="O39" s="172">
        <f t="shared" ref="O39:O62" si="17">(I39/C39)*10</f>
        <v>4.0031647925663059</v>
      </c>
      <c r="P39" s="73">
        <f t="shared" si="8"/>
        <v>3.2803808943445097E-3</v>
      </c>
    </row>
    <row r="40" spans="1:16" ht="20.100000000000001" customHeight="1" x14ac:dyDescent="0.25">
      <c r="A40" s="44" t="s">
        <v>168</v>
      </c>
      <c r="B40" s="24">
        <v>43722.74</v>
      </c>
      <c r="C40" s="160">
        <v>38173.700000000004</v>
      </c>
      <c r="D40" s="309">
        <f t="shared" si="12"/>
        <v>0.20596550265764577</v>
      </c>
      <c r="E40" s="259">
        <f t="shared" si="13"/>
        <v>0.18913766341456067</v>
      </c>
      <c r="F40" s="64">
        <f t="shared" ref="F40:F62" si="18">(C40-B40)/B40</f>
        <v>-0.12691427847385581</v>
      </c>
      <c r="H40" s="24">
        <v>17433.580999999998</v>
      </c>
      <c r="I40" s="160">
        <v>15341.507999999998</v>
      </c>
      <c r="J40" s="309">
        <f t="shared" si="14"/>
        <v>0.19260866321867434</v>
      </c>
      <c r="K40" s="259">
        <f t="shared" si="15"/>
        <v>0.17674241734930263</v>
      </c>
      <c r="L40" s="64">
        <f t="shared" ref="L40:L62" si="19">(I40-H40)/H40</f>
        <v>-0.12000248256511388</v>
      </c>
      <c r="N40" s="39">
        <f t="shared" si="16"/>
        <v>3.9873029457897653</v>
      </c>
      <c r="O40" s="173">
        <f t="shared" si="17"/>
        <v>4.0188684879904217</v>
      </c>
      <c r="P40" s="64">
        <f t="shared" si="8"/>
        <v>7.9165146540938966E-3</v>
      </c>
    </row>
    <row r="41" spans="1:16" ht="20.100000000000001" customHeight="1" x14ac:dyDescent="0.25">
      <c r="A41" s="44" t="s">
        <v>169</v>
      </c>
      <c r="B41" s="24">
        <v>38696.11</v>
      </c>
      <c r="C41" s="160">
        <v>32770.76</v>
      </c>
      <c r="D41" s="309">
        <f t="shared" si="12"/>
        <v>0.18228646573946541</v>
      </c>
      <c r="E41" s="259">
        <f t="shared" si="13"/>
        <v>0.16236793852100656</v>
      </c>
      <c r="F41" s="64">
        <f t="shared" si="18"/>
        <v>-0.15312521077700053</v>
      </c>
      <c r="H41" s="24">
        <v>15628.412</v>
      </c>
      <c r="I41" s="160">
        <v>13415.466999999999</v>
      </c>
      <c r="J41" s="309">
        <f t="shared" si="14"/>
        <v>0.17266490135048496</v>
      </c>
      <c r="K41" s="259">
        <f t="shared" si="15"/>
        <v>0.15455338989164541</v>
      </c>
      <c r="L41" s="64">
        <f t="shared" si="19"/>
        <v>-0.14159755962410009</v>
      </c>
      <c r="N41" s="39">
        <f t="shared" si="16"/>
        <v>4.038755316748893</v>
      </c>
      <c r="O41" s="173">
        <f t="shared" si="17"/>
        <v>4.0937308136887882</v>
      </c>
      <c r="P41" s="64">
        <f t="shared" si="8"/>
        <v>1.3611989989071501E-2</v>
      </c>
    </row>
    <row r="42" spans="1:16" ht="20.100000000000001" customHeight="1" x14ac:dyDescent="0.25">
      <c r="A42" s="44" t="s">
        <v>167</v>
      </c>
      <c r="B42" s="24">
        <v>14209.630000000001</v>
      </c>
      <c r="C42" s="160">
        <v>15307.94</v>
      </c>
      <c r="D42" s="309">
        <f t="shared" si="12"/>
        <v>6.6937561221670092E-2</v>
      </c>
      <c r="E42" s="259">
        <f t="shared" si="13"/>
        <v>7.5845621548089118E-2</v>
      </c>
      <c r="F42" s="64">
        <f t="shared" si="18"/>
        <v>7.7293356688386633E-2</v>
      </c>
      <c r="H42" s="24">
        <v>7130.9370000000008</v>
      </c>
      <c r="I42" s="160">
        <v>7217.7020000000002</v>
      </c>
      <c r="J42" s="309">
        <f t="shared" si="14"/>
        <v>7.8783598336255992E-2</v>
      </c>
      <c r="K42" s="259">
        <f t="shared" si="15"/>
        <v>8.3151806144930243E-2</v>
      </c>
      <c r="L42" s="64">
        <f t="shared" si="19"/>
        <v>1.216740520916107E-2</v>
      </c>
      <c r="N42" s="39">
        <f t="shared" si="16"/>
        <v>5.0183833076582571</v>
      </c>
      <c r="O42" s="173">
        <f t="shared" si="17"/>
        <v>4.7150054154902623</v>
      </c>
      <c r="P42" s="64">
        <f t="shared" si="8"/>
        <v>-6.0453312066662546E-2</v>
      </c>
    </row>
    <row r="43" spans="1:16" ht="20.100000000000001" customHeight="1" x14ac:dyDescent="0.25">
      <c r="A43" s="44" t="s">
        <v>175</v>
      </c>
      <c r="B43" s="24">
        <v>5730.35</v>
      </c>
      <c r="C43" s="160">
        <v>6629.44</v>
      </c>
      <c r="D43" s="309">
        <f t="shared" si="12"/>
        <v>2.6994063458837224E-2</v>
      </c>
      <c r="E43" s="259">
        <f t="shared" si="13"/>
        <v>3.2846614065365029E-2</v>
      </c>
      <c r="F43" s="64">
        <f t="shared" si="18"/>
        <v>0.15689966581447889</v>
      </c>
      <c r="H43" s="24">
        <v>4387.6140000000005</v>
      </c>
      <c r="I43" s="160">
        <v>4978.07</v>
      </c>
      <c r="J43" s="309">
        <f t="shared" si="14"/>
        <v>4.8474978678192435E-2</v>
      </c>
      <c r="K43" s="259">
        <f t="shared" si="15"/>
        <v>5.7350041829919395E-2</v>
      </c>
      <c r="L43" s="64">
        <f t="shared" si="19"/>
        <v>0.13457336948965865</v>
      </c>
      <c r="N43" s="39">
        <f t="shared" si="16"/>
        <v>7.6567993229034883</v>
      </c>
      <c r="O43" s="173">
        <f t="shared" si="17"/>
        <v>7.5090354539749962</v>
      </c>
      <c r="P43" s="64">
        <f t="shared" si="8"/>
        <v>-1.9298386009215598E-2</v>
      </c>
    </row>
    <row r="44" spans="1:16" ht="20.100000000000001" customHeight="1" x14ac:dyDescent="0.25">
      <c r="A44" s="44" t="s">
        <v>174</v>
      </c>
      <c r="B44" s="24">
        <v>6419.67</v>
      </c>
      <c r="C44" s="160">
        <v>6359.96</v>
      </c>
      <c r="D44" s="309">
        <f t="shared" si="12"/>
        <v>3.0241255658867879E-2</v>
      </c>
      <c r="E44" s="259">
        <f t="shared" si="13"/>
        <v>3.151143257819046E-2</v>
      </c>
      <c r="F44" s="64">
        <f t="shared" si="18"/>
        <v>-9.3011011469436959E-3</v>
      </c>
      <c r="H44" s="24">
        <v>2772.777</v>
      </c>
      <c r="I44" s="160">
        <v>2868.6880000000001</v>
      </c>
      <c r="J44" s="309">
        <f t="shared" si="14"/>
        <v>3.0634031606787283E-2</v>
      </c>
      <c r="K44" s="259">
        <f t="shared" si="15"/>
        <v>3.3048827516886627E-2</v>
      </c>
      <c r="L44" s="64">
        <f t="shared" si="19"/>
        <v>3.4590232103050497E-2</v>
      </c>
      <c r="N44" s="39">
        <f t="shared" si="16"/>
        <v>4.3191893041231095</v>
      </c>
      <c r="O44" s="173">
        <f t="shared" si="17"/>
        <v>4.5105440914722736</v>
      </c>
      <c r="P44" s="64">
        <f t="shared" si="8"/>
        <v>4.4303403688858073E-2</v>
      </c>
    </row>
    <row r="45" spans="1:16" ht="20.100000000000001" customHeight="1" x14ac:dyDescent="0.25">
      <c r="A45" s="44" t="s">
        <v>179</v>
      </c>
      <c r="B45" s="24">
        <v>2711.09</v>
      </c>
      <c r="C45" s="160">
        <v>3553.35</v>
      </c>
      <c r="D45" s="309">
        <f t="shared" si="12"/>
        <v>1.2771180731127943E-2</v>
      </c>
      <c r="E45" s="259">
        <f t="shared" si="13"/>
        <v>1.7605637292013327E-2</v>
      </c>
      <c r="F45" s="64">
        <f t="shared" si="18"/>
        <v>0.31067209129907147</v>
      </c>
      <c r="H45" s="24">
        <v>1395.4769999999999</v>
      </c>
      <c r="I45" s="160">
        <v>1861.0740000000001</v>
      </c>
      <c r="J45" s="309">
        <f t="shared" si="14"/>
        <v>1.5417426834016833E-2</v>
      </c>
      <c r="K45" s="259">
        <f t="shared" si="15"/>
        <v>2.1440572701584233E-2</v>
      </c>
      <c r="L45" s="64">
        <f t="shared" si="19"/>
        <v>0.33364720450426649</v>
      </c>
      <c r="N45" s="39">
        <f t="shared" si="16"/>
        <v>5.1472913108749605</v>
      </c>
      <c r="O45" s="173">
        <f t="shared" si="17"/>
        <v>5.2375195238296257</v>
      </c>
      <c r="P45" s="64">
        <f t="shared" si="8"/>
        <v>1.7529261023955491E-2</v>
      </c>
    </row>
    <row r="46" spans="1:16" ht="20.100000000000001" customHeight="1" x14ac:dyDescent="0.25">
      <c r="A46" s="44" t="s">
        <v>172</v>
      </c>
      <c r="B46" s="24">
        <v>2929.8500000000004</v>
      </c>
      <c r="C46" s="160">
        <v>3230.4799999999996</v>
      </c>
      <c r="D46" s="309">
        <f t="shared" si="12"/>
        <v>1.3801697422474063E-2</v>
      </c>
      <c r="E46" s="259">
        <f t="shared" si="13"/>
        <v>1.6005926564820014E-2</v>
      </c>
      <c r="F46" s="64">
        <f t="shared" si="18"/>
        <v>0.10260934860146395</v>
      </c>
      <c r="H46" s="24">
        <v>1024.3049999999998</v>
      </c>
      <c r="I46" s="160">
        <v>1191.6980000000001</v>
      </c>
      <c r="J46" s="309">
        <f t="shared" si="14"/>
        <v>1.1316666196015851E-2</v>
      </c>
      <c r="K46" s="259">
        <f t="shared" si="15"/>
        <v>1.3729001429998231E-2</v>
      </c>
      <c r="L46" s="64">
        <f t="shared" si="19"/>
        <v>0.16342105134701118</v>
      </c>
      <c r="N46" s="39">
        <f t="shared" si="16"/>
        <v>3.4961004829598776</v>
      </c>
      <c r="O46" s="173">
        <f t="shared" si="17"/>
        <v>3.6889192937272486</v>
      </c>
      <c r="P46" s="64">
        <f t="shared" si="8"/>
        <v>5.5152536864193961E-2</v>
      </c>
    </row>
    <row r="47" spans="1:16" ht="20.100000000000001" customHeight="1" x14ac:dyDescent="0.25">
      <c r="A47" s="44" t="s">
        <v>187</v>
      </c>
      <c r="B47" s="24">
        <v>549.63</v>
      </c>
      <c r="C47" s="160">
        <v>1073.3499999999999</v>
      </c>
      <c r="D47" s="309">
        <f t="shared" si="12"/>
        <v>2.5891519887756773E-3</v>
      </c>
      <c r="E47" s="259">
        <f t="shared" si="13"/>
        <v>5.3180831574099093E-3</v>
      </c>
      <c r="F47" s="64">
        <f t="shared" si="18"/>
        <v>0.95285919618652537</v>
      </c>
      <c r="H47" s="24">
        <v>482.24</v>
      </c>
      <c r="I47" s="160">
        <v>774.56299999999999</v>
      </c>
      <c r="J47" s="309">
        <f t="shared" si="14"/>
        <v>5.3278555765779575E-3</v>
      </c>
      <c r="K47" s="259">
        <f t="shared" si="15"/>
        <v>8.9233820436249098E-3</v>
      </c>
      <c r="L47" s="64">
        <f t="shared" si="19"/>
        <v>0.60617742203052416</v>
      </c>
      <c r="N47" s="39">
        <f t="shared" si="16"/>
        <v>8.7739024434619655</v>
      </c>
      <c r="O47" s="173">
        <f t="shared" si="17"/>
        <v>7.2163134112824343</v>
      </c>
      <c r="P47" s="64">
        <f t="shared" si="8"/>
        <v>-0.17752522805176585</v>
      </c>
    </row>
    <row r="48" spans="1:16" ht="20.100000000000001" customHeight="1" x14ac:dyDescent="0.25">
      <c r="A48" s="44" t="s">
        <v>190</v>
      </c>
      <c r="B48" s="24">
        <v>873.59</v>
      </c>
      <c r="C48" s="160">
        <v>1493.35</v>
      </c>
      <c r="D48" s="309">
        <f t="shared" si="12"/>
        <v>4.115236224140866E-3</v>
      </c>
      <c r="E48" s="259">
        <f t="shared" si="13"/>
        <v>7.3990399060121009E-3</v>
      </c>
      <c r="F48" s="64">
        <f t="shared" si="18"/>
        <v>0.70944035531542238</v>
      </c>
      <c r="H48" s="24">
        <v>435.00800000000004</v>
      </c>
      <c r="I48" s="160">
        <v>683.64700000000005</v>
      </c>
      <c r="J48" s="309">
        <f t="shared" si="14"/>
        <v>4.8060297749171043E-3</v>
      </c>
      <c r="K48" s="259">
        <f t="shared" si="15"/>
        <v>7.8759808614380488E-3</v>
      </c>
      <c r="L48" s="64">
        <f t="shared" si="19"/>
        <v>0.57157339635133142</v>
      </c>
      <c r="N48" s="39">
        <f t="shared" si="16"/>
        <v>4.9795441797639626</v>
      </c>
      <c r="O48" s="173">
        <f t="shared" si="17"/>
        <v>4.5779422104664018</v>
      </c>
      <c r="P48" s="64">
        <f t="shared" si="8"/>
        <v>-8.0650347662262784E-2</v>
      </c>
    </row>
    <row r="49" spans="1:16" ht="20.100000000000001" customHeight="1" x14ac:dyDescent="0.25">
      <c r="A49" s="44" t="s">
        <v>176</v>
      </c>
      <c r="B49" s="24">
        <v>1122.1699999999998</v>
      </c>
      <c r="C49" s="160">
        <v>1239.0999999999999</v>
      </c>
      <c r="D49" s="309">
        <f t="shared" si="12"/>
        <v>5.2862265292003734E-3</v>
      </c>
      <c r="E49" s="259">
        <f t="shared" si="13"/>
        <v>6.1393178742689888E-3</v>
      </c>
      <c r="F49" s="64">
        <f t="shared" si="18"/>
        <v>0.10419989841111425</v>
      </c>
      <c r="H49" s="24">
        <v>670.71900000000005</v>
      </c>
      <c r="I49" s="160">
        <v>682.90100000000007</v>
      </c>
      <c r="J49" s="309">
        <f t="shared" si="14"/>
        <v>7.410198167855821E-3</v>
      </c>
      <c r="K49" s="259">
        <f t="shared" si="15"/>
        <v>7.8673865405054152E-3</v>
      </c>
      <c r="L49" s="64">
        <f t="shared" si="19"/>
        <v>1.816259864414161E-2</v>
      </c>
      <c r="N49" s="39">
        <f t="shared" si="16"/>
        <v>5.9769820971867018</v>
      </c>
      <c r="O49" s="173">
        <f t="shared" si="17"/>
        <v>5.5112662416269886</v>
      </c>
      <c r="P49" s="64">
        <f t="shared" si="8"/>
        <v>-7.79182282943294E-2</v>
      </c>
    </row>
    <row r="50" spans="1:16" ht="20.100000000000001" customHeight="1" x14ac:dyDescent="0.25">
      <c r="A50" s="44" t="s">
        <v>173</v>
      </c>
      <c r="B50" s="24">
        <v>1204.8000000000002</v>
      </c>
      <c r="C50" s="160">
        <v>1162.94</v>
      </c>
      <c r="D50" s="309">
        <f t="shared" si="12"/>
        <v>5.6754731657240988E-3</v>
      </c>
      <c r="E50" s="259">
        <f t="shared" si="13"/>
        <v>5.7619710505224589E-3</v>
      </c>
      <c r="F50" s="64">
        <f t="shared" si="18"/>
        <v>-3.4744355909694657E-2</v>
      </c>
      <c r="H50" s="24">
        <v>722.08300000000008</v>
      </c>
      <c r="I50" s="160">
        <v>654.10699999999997</v>
      </c>
      <c r="J50" s="309">
        <f t="shared" si="14"/>
        <v>7.9776748886490993E-3</v>
      </c>
      <c r="K50" s="259">
        <f t="shared" si="15"/>
        <v>7.5356641853656309E-3</v>
      </c>
      <c r="L50" s="64">
        <f t="shared" si="19"/>
        <v>-9.413876244143693E-2</v>
      </c>
      <c r="N50" s="39">
        <f t="shared" si="16"/>
        <v>5.9933847941567064</v>
      </c>
      <c r="O50" s="173">
        <f t="shared" si="17"/>
        <v>5.624598001616592</v>
      </c>
      <c r="P50" s="64">
        <f t="shared" si="8"/>
        <v>-6.1532306902714773E-2</v>
      </c>
    </row>
    <row r="51" spans="1:16" ht="20.100000000000001" customHeight="1" x14ac:dyDescent="0.25">
      <c r="A51" s="44" t="s">
        <v>186</v>
      </c>
      <c r="B51" s="24">
        <v>758.73</v>
      </c>
      <c r="C51" s="160">
        <v>719.27</v>
      </c>
      <c r="D51" s="309">
        <f t="shared" si="12"/>
        <v>3.5741631432850639E-3</v>
      </c>
      <c r="E51" s="259">
        <f t="shared" si="13"/>
        <v>3.5637375251597577E-3</v>
      </c>
      <c r="F51" s="64">
        <f t="shared" si="18"/>
        <v>-5.2007960671121525E-2</v>
      </c>
      <c r="H51" s="24">
        <v>439.28199999999993</v>
      </c>
      <c r="I51" s="160">
        <v>434.27300000000002</v>
      </c>
      <c r="J51" s="309">
        <f t="shared" si="14"/>
        <v>4.8532495300894112E-3</v>
      </c>
      <c r="K51" s="259">
        <f t="shared" si="15"/>
        <v>5.0030583570750487E-3</v>
      </c>
      <c r="L51" s="64">
        <f t="shared" si="19"/>
        <v>-1.1402698039072626E-2</v>
      </c>
      <c r="N51" s="39">
        <f t="shared" si="16"/>
        <v>5.7897012112345614</v>
      </c>
      <c r="O51" s="173">
        <f t="shared" si="17"/>
        <v>6.0376909922560369</v>
      </c>
      <c r="P51" s="64">
        <f t="shared" si="8"/>
        <v>4.2832915201265739E-2</v>
      </c>
    </row>
    <row r="52" spans="1:16" ht="20.100000000000001" customHeight="1" x14ac:dyDescent="0.25">
      <c r="A52" s="44" t="s">
        <v>185</v>
      </c>
      <c r="B52" s="24">
        <v>1039.81</v>
      </c>
      <c r="C52" s="160">
        <v>526.88</v>
      </c>
      <c r="D52" s="309">
        <f t="shared" si="12"/>
        <v>4.898251786563391E-3</v>
      </c>
      <c r="E52" s="259">
        <f t="shared" si="13"/>
        <v>2.6105106945321969E-3</v>
      </c>
      <c r="F52" s="64">
        <f t="shared" si="18"/>
        <v>-0.49329204373875996</v>
      </c>
      <c r="H52" s="24">
        <v>629.91300000000001</v>
      </c>
      <c r="I52" s="160">
        <v>345.41399999999999</v>
      </c>
      <c r="J52" s="309">
        <f t="shared" si="14"/>
        <v>6.9593677210703191E-3</v>
      </c>
      <c r="K52" s="259">
        <f t="shared" si="15"/>
        <v>3.979354920408869E-3</v>
      </c>
      <c r="L52" s="64">
        <f t="shared" si="19"/>
        <v>-0.4516480847355111</v>
      </c>
      <c r="N52" s="39">
        <f t="shared" si="16"/>
        <v>6.05796251238207</v>
      </c>
      <c r="O52" s="173">
        <f t="shared" si="17"/>
        <v>6.5558381415122993</v>
      </c>
      <c r="P52" s="64">
        <f t="shared" si="8"/>
        <v>8.2185326850835544E-2</v>
      </c>
    </row>
    <row r="53" spans="1:16" ht="20.100000000000001" customHeight="1" x14ac:dyDescent="0.25">
      <c r="A53" s="44" t="s">
        <v>178</v>
      </c>
      <c r="B53" s="24">
        <v>641.47</v>
      </c>
      <c r="C53" s="160">
        <v>338.9</v>
      </c>
      <c r="D53" s="309">
        <f t="shared" si="12"/>
        <v>3.0217843389915649E-3</v>
      </c>
      <c r="E53" s="259">
        <f t="shared" si="13"/>
        <v>1.6791339097649587E-3</v>
      </c>
      <c r="F53" s="64">
        <f t="shared" si="18"/>
        <v>-0.47168222987824848</v>
      </c>
      <c r="H53" s="24">
        <v>453.69399999999996</v>
      </c>
      <c r="I53" s="160">
        <v>273.00299999999999</v>
      </c>
      <c r="J53" s="309">
        <f t="shared" si="14"/>
        <v>5.0124753399965983E-3</v>
      </c>
      <c r="K53" s="259">
        <f t="shared" si="15"/>
        <v>3.1451412836086042E-3</v>
      </c>
      <c r="L53" s="64">
        <f t="shared" si="19"/>
        <v>-0.39826623230635627</v>
      </c>
      <c r="N53" s="39">
        <f t="shared" si="16"/>
        <v>7.0727235880087918</v>
      </c>
      <c r="O53" s="173">
        <f t="shared" si="17"/>
        <v>8.0555621127176167</v>
      </c>
      <c r="P53" s="64">
        <f t="shared" si="8"/>
        <v>0.13896181753449902</v>
      </c>
    </row>
    <row r="54" spans="1:16" ht="20.100000000000001" customHeight="1" x14ac:dyDescent="0.25">
      <c r="A54" s="44" t="s">
        <v>192</v>
      </c>
      <c r="B54" s="24">
        <v>1037.95</v>
      </c>
      <c r="C54" s="160">
        <v>418.61</v>
      </c>
      <c r="D54" s="309">
        <f t="shared" si="12"/>
        <v>4.8894898508991761E-3</v>
      </c>
      <c r="E54" s="259">
        <f t="shared" si="13"/>
        <v>2.0740697726961033E-3</v>
      </c>
      <c r="F54" s="64">
        <f t="shared" si="18"/>
        <v>-0.59669540922009734</v>
      </c>
      <c r="H54" s="24">
        <v>560.9</v>
      </c>
      <c r="I54" s="160">
        <v>209.25500000000002</v>
      </c>
      <c r="J54" s="309">
        <f t="shared" si="14"/>
        <v>6.1969023575451565E-3</v>
      </c>
      <c r="K54" s="259">
        <f t="shared" si="15"/>
        <v>2.4107300626788663E-3</v>
      </c>
      <c r="L54" s="64">
        <f t="shared" si="19"/>
        <v>-0.6269299340345873</v>
      </c>
      <c r="N54" s="39">
        <f t="shared" si="16"/>
        <v>5.4039211908088056</v>
      </c>
      <c r="O54" s="173">
        <f t="shared" si="17"/>
        <v>4.9988055708177068</v>
      </c>
      <c r="P54" s="64">
        <f t="shared" si="8"/>
        <v>-7.4966974107641471E-2</v>
      </c>
    </row>
    <row r="55" spans="1:16" ht="20.100000000000001" customHeight="1" x14ac:dyDescent="0.25">
      <c r="A55" s="44" t="s">
        <v>195</v>
      </c>
      <c r="B55" s="24">
        <v>320.37</v>
      </c>
      <c r="C55" s="160">
        <v>288.94000000000005</v>
      </c>
      <c r="D55" s="309">
        <f t="shared" si="12"/>
        <v>1.5091727573896326E-3</v>
      </c>
      <c r="E55" s="259">
        <f t="shared" si="13"/>
        <v>1.4315991498598031E-3</v>
      </c>
      <c r="F55" s="64">
        <f t="shared" si="18"/>
        <v>-9.8105315728688552E-2</v>
      </c>
      <c r="H55" s="24">
        <v>148.892</v>
      </c>
      <c r="I55" s="160">
        <v>156.30600000000001</v>
      </c>
      <c r="J55" s="309">
        <f t="shared" si="14"/>
        <v>1.6449798285248947E-3</v>
      </c>
      <c r="K55" s="259">
        <f t="shared" si="15"/>
        <v>1.8007291255983508E-3</v>
      </c>
      <c r="L55" s="64">
        <f t="shared" si="19"/>
        <v>4.9794481906348331E-2</v>
      </c>
      <c r="N55" s="39">
        <f t="shared" si="16"/>
        <v>4.6475013265911285</v>
      </c>
      <c r="O55" s="173">
        <f t="shared" si="17"/>
        <v>5.4096352183844392</v>
      </c>
      <c r="P55" s="64">
        <f t="shared" si="8"/>
        <v>0.16398788041924547</v>
      </c>
    </row>
    <row r="56" spans="1:16" ht="20.100000000000001" customHeight="1" x14ac:dyDescent="0.25">
      <c r="A56" s="44" t="s">
        <v>194</v>
      </c>
      <c r="B56" s="24">
        <v>113.39000000000001</v>
      </c>
      <c r="C56" s="160">
        <v>172.01999999999998</v>
      </c>
      <c r="D56" s="309">
        <f t="shared" si="12"/>
        <v>5.3414832525021209E-4</v>
      </c>
      <c r="E56" s="259">
        <f t="shared" si="13"/>
        <v>8.5230042832035462E-4</v>
      </c>
      <c r="F56" s="64">
        <f t="shared" si="18"/>
        <v>0.51706499691330765</v>
      </c>
      <c r="H56" s="24">
        <v>123.78400000000002</v>
      </c>
      <c r="I56" s="160">
        <v>117.431</v>
      </c>
      <c r="J56" s="309">
        <f t="shared" si="14"/>
        <v>1.3675831011345512E-3</v>
      </c>
      <c r="K56" s="259">
        <f t="shared" si="15"/>
        <v>1.3528682324935697E-3</v>
      </c>
      <c r="L56" s="64">
        <f t="shared" si="19"/>
        <v>-5.1323272797776952E-2</v>
      </c>
      <c r="N56" s="39">
        <f t="shared" ref="N56" si="20">(H56/B56)*10</f>
        <v>10.916659317400123</v>
      </c>
      <c r="O56" s="173">
        <f t="shared" ref="O56" si="21">(I56/C56)*10</f>
        <v>6.8265899314033263</v>
      </c>
      <c r="P56" s="64">
        <f t="shared" ref="P56" si="22">(O56-N56)/N56</f>
        <v>-0.37466309674770309</v>
      </c>
    </row>
    <row r="57" spans="1:16" ht="20.100000000000001" customHeight="1" x14ac:dyDescent="0.25">
      <c r="A57" s="44" t="s">
        <v>191</v>
      </c>
      <c r="B57" s="24">
        <v>149.25</v>
      </c>
      <c r="C57" s="160">
        <v>159.69</v>
      </c>
      <c r="D57" s="309">
        <f t="shared" si="12"/>
        <v>7.0307467628180739E-4</v>
      </c>
      <c r="E57" s="259">
        <f t="shared" si="13"/>
        <v>7.9120948377210459E-4</v>
      </c>
      <c r="F57" s="64">
        <f t="shared" si="18"/>
        <v>6.9949748743718579E-2</v>
      </c>
      <c r="H57" s="24">
        <v>81.593000000000004</v>
      </c>
      <c r="I57" s="160">
        <v>113.88800000000001</v>
      </c>
      <c r="J57" s="309">
        <f t="shared" si="14"/>
        <v>9.0145097888960949E-4</v>
      </c>
      <c r="K57" s="259">
        <f t="shared" si="15"/>
        <v>1.3120509683322776E-3</v>
      </c>
      <c r="L57" s="64">
        <f t="shared" si="19"/>
        <v>0.39580601277070337</v>
      </c>
      <c r="N57" s="39">
        <f t="shared" ref="N57:N60" si="23">(H57/B57)*10</f>
        <v>5.4668676716917926</v>
      </c>
      <c r="O57" s="173">
        <f t="shared" ref="O57:O60" si="24">(I57/C57)*10</f>
        <v>7.1318178971757789</v>
      </c>
      <c r="P57" s="64">
        <f t="shared" ref="P57:P60" si="25">(O57-N57)/N57</f>
        <v>0.30455286746839183</v>
      </c>
    </row>
    <row r="58" spans="1:16" ht="20.100000000000001" customHeight="1" x14ac:dyDescent="0.25">
      <c r="A58" s="44" t="s">
        <v>188</v>
      </c>
      <c r="B58" s="24">
        <v>98.04</v>
      </c>
      <c r="C58" s="160">
        <v>140.66</v>
      </c>
      <c r="D58" s="309">
        <f t="shared" si="12"/>
        <v>4.6183880242993907E-4</v>
      </c>
      <c r="E58" s="259">
        <f t="shared" si="13"/>
        <v>6.9692232442472438E-4</v>
      </c>
      <c r="F58" s="64">
        <f t="shared" si="18"/>
        <v>0.43472052223582197</v>
      </c>
      <c r="H58" s="24">
        <v>62.866</v>
      </c>
      <c r="I58" s="160">
        <v>98.943000000000012</v>
      </c>
      <c r="J58" s="309">
        <f t="shared" si="14"/>
        <v>6.9455244002395041E-4</v>
      </c>
      <c r="K58" s="259">
        <f t="shared" si="15"/>
        <v>1.1398765362435072E-3</v>
      </c>
      <c r="L58" s="64">
        <f t="shared" si="19"/>
        <v>0.57387140902872802</v>
      </c>
      <c r="N58" s="39">
        <f t="shared" ref="N58:N59" si="26">(H58/B58)*10</f>
        <v>6.4122807017543861</v>
      </c>
      <c r="O58" s="173">
        <f t="shared" ref="O58:O59" si="27">(I58/C58)*10</f>
        <v>7.0341959334565631</v>
      </c>
      <c r="P58" s="64">
        <f t="shared" ref="P58:P59" si="28">(O58-N58)/N58</f>
        <v>9.6988148309231428E-2</v>
      </c>
    </row>
    <row r="59" spans="1:16" ht="20.100000000000001" customHeight="1" x14ac:dyDescent="0.25">
      <c r="A59" s="44" t="s">
        <v>216</v>
      </c>
      <c r="B59" s="24">
        <v>48.55</v>
      </c>
      <c r="C59" s="160">
        <v>118.21</v>
      </c>
      <c r="D59" s="309">
        <f t="shared" si="12"/>
        <v>2.2870536370842042E-4</v>
      </c>
      <c r="E59" s="259">
        <f t="shared" si="13"/>
        <v>5.8569023155301194E-4</v>
      </c>
      <c r="F59" s="64">
        <f t="shared" ref="F59:F60" si="29">(C59-B59)/B59</f>
        <v>1.4348094747682802</v>
      </c>
      <c r="H59" s="24">
        <v>39.269999999999996</v>
      </c>
      <c r="I59" s="160">
        <v>90.021999999999991</v>
      </c>
      <c r="J59" s="309">
        <f t="shared" si="14"/>
        <v>4.3386050201604256E-4</v>
      </c>
      <c r="K59" s="259">
        <f t="shared" si="15"/>
        <v>1.0371018217126323E-3</v>
      </c>
      <c r="L59" s="64">
        <f t="shared" ref="L59:L60" si="30">(I59-H59)/H59</f>
        <v>1.2923860453272218</v>
      </c>
      <c r="N59" s="39">
        <f t="shared" si="26"/>
        <v>8.0885684860968059</v>
      </c>
      <c r="O59" s="173">
        <f t="shared" si="27"/>
        <v>7.6154301666525672</v>
      </c>
      <c r="P59" s="64">
        <f t="shared" si="28"/>
        <v>-5.8494691645066953E-2</v>
      </c>
    </row>
    <row r="60" spans="1:16" ht="20.100000000000001" customHeight="1" x14ac:dyDescent="0.25">
      <c r="A60" s="44" t="s">
        <v>211</v>
      </c>
      <c r="B60" s="24">
        <v>98.97999999999999</v>
      </c>
      <c r="C60" s="160">
        <v>61.240000000000009</v>
      </c>
      <c r="D60" s="309">
        <f t="shared" si="12"/>
        <v>4.6626687744303713E-4</v>
      </c>
      <c r="E60" s="259">
        <f t="shared" si="13"/>
        <v>3.0342331258190051E-4</v>
      </c>
      <c r="F60" s="64">
        <f t="shared" si="29"/>
        <v>-0.38128914932309543</v>
      </c>
      <c r="H60" s="24">
        <v>57.728999999999999</v>
      </c>
      <c r="I60" s="160">
        <v>43.056000000000004</v>
      </c>
      <c r="J60" s="309">
        <f t="shared" si="14"/>
        <v>6.3779813905994712E-4</v>
      </c>
      <c r="K60" s="259">
        <f t="shared" si="15"/>
        <v>4.9602826015484106E-4</v>
      </c>
      <c r="L60" s="64">
        <f t="shared" si="30"/>
        <v>-0.25417034765888885</v>
      </c>
      <c r="N60" s="39">
        <f t="shared" si="23"/>
        <v>5.8323903818953324</v>
      </c>
      <c r="O60" s="173">
        <f t="shared" si="24"/>
        <v>7.0306988896146301</v>
      </c>
      <c r="P60" s="64">
        <f t="shared" si="25"/>
        <v>0.20545752757549252</v>
      </c>
    </row>
    <row r="61" spans="1:16" ht="20.100000000000001" customHeight="1" thickBot="1" x14ac:dyDescent="0.3">
      <c r="A61" s="13" t="s">
        <v>17</v>
      </c>
      <c r="B61" s="24">
        <f>B62-SUM(B39:B60)</f>
        <v>808.88000000000466</v>
      </c>
      <c r="C61" s="160">
        <f>C62-SUM(C39:C60)</f>
        <v>182.70000000001164</v>
      </c>
      <c r="D61" s="309">
        <f t="shared" si="12"/>
        <v>3.8104056559519709E-3</v>
      </c>
      <c r="E61" s="259">
        <f t="shared" si="13"/>
        <v>9.0521618564201091E-4</v>
      </c>
      <c r="F61" s="64">
        <f t="shared" ref="F61" si="31">(C61-B61)/B61</f>
        <v>-0.77413213332013331</v>
      </c>
      <c r="H61" s="24">
        <f>H62-SUM(H39:H60)</f>
        <v>321.48600000000442</v>
      </c>
      <c r="I61" s="160">
        <f>I62-SUM(I39:I60)</f>
        <v>139.23200000001816</v>
      </c>
      <c r="J61" s="309">
        <f t="shared" si="14"/>
        <v>3.5518226980170969E-3</v>
      </c>
      <c r="K61" s="259">
        <f t="shared" si="15"/>
        <v>1.6040274692931957E-3</v>
      </c>
      <c r="L61" s="64">
        <f t="shared" ref="L61" si="32">(I61-H61)/H61</f>
        <v>-0.56691115631779843</v>
      </c>
      <c r="N61" s="39">
        <f t="shared" si="16"/>
        <v>3.9744585105331147</v>
      </c>
      <c r="O61" s="173">
        <f t="shared" si="17"/>
        <v>7.6207991242479087</v>
      </c>
      <c r="P61" s="64">
        <f t="shared" ref="P61" si="33">(O61-N61)/N61</f>
        <v>0.91744337097777162</v>
      </c>
    </row>
    <row r="62" spans="1:16" ht="26.25" customHeight="1" thickBot="1" x14ac:dyDescent="0.3">
      <c r="A62" s="17" t="s">
        <v>18</v>
      </c>
      <c r="B62" s="46">
        <v>212281.86000000004</v>
      </c>
      <c r="C62" s="171">
        <v>201830.24000000002</v>
      </c>
      <c r="D62" s="315">
        <f>SUM(D39:D61)</f>
        <v>0.99999999999999989</v>
      </c>
      <c r="E62" s="316">
        <f>SUM(E39:E61)</f>
        <v>1.0000000000000002</v>
      </c>
      <c r="F62" s="69">
        <f t="shared" si="18"/>
        <v>-4.9234635498294682E-2</v>
      </c>
      <c r="G62" s="2"/>
      <c r="H62" s="46">
        <v>90512.964000000022</v>
      </c>
      <c r="I62" s="171">
        <v>86801.506000000008</v>
      </c>
      <c r="J62" s="315">
        <f>SUM(J39:J61)</f>
        <v>0.99999999999999967</v>
      </c>
      <c r="K62" s="316">
        <f>SUM(K39:K61)</f>
        <v>1.0000000000000002</v>
      </c>
      <c r="L62" s="69">
        <f t="shared" si="19"/>
        <v>-4.100471176703497E-2</v>
      </c>
      <c r="M62" s="2"/>
      <c r="N62" s="34">
        <f t="shared" si="16"/>
        <v>4.2638105771260912</v>
      </c>
      <c r="O62" s="166">
        <f t="shared" si="17"/>
        <v>4.3007185642746109</v>
      </c>
      <c r="P62" s="69">
        <f t="shared" si="8"/>
        <v>8.656103849105902E-3</v>
      </c>
    </row>
    <row r="64" spans="1:16" ht="15.75" thickBot="1" x14ac:dyDescent="0.3"/>
    <row r="65" spans="1:16" x14ac:dyDescent="0.25">
      <c r="A65" s="467" t="s">
        <v>15</v>
      </c>
      <c r="B65" s="454" t="s">
        <v>1</v>
      </c>
      <c r="C65" s="450"/>
      <c r="D65" s="454" t="s">
        <v>104</v>
      </c>
      <c r="E65" s="450"/>
      <c r="F65" s="148" t="s">
        <v>0</v>
      </c>
      <c r="H65" s="465" t="s">
        <v>19</v>
      </c>
      <c r="I65" s="466"/>
      <c r="J65" s="454" t="s">
        <v>104</v>
      </c>
      <c r="K65" s="455"/>
      <c r="L65" s="148" t="s">
        <v>0</v>
      </c>
      <c r="N65" s="462" t="s">
        <v>22</v>
      </c>
      <c r="O65" s="450"/>
      <c r="P65" s="148" t="s">
        <v>0</v>
      </c>
    </row>
    <row r="66" spans="1:16" x14ac:dyDescent="0.25">
      <c r="A66" s="468"/>
      <c r="B66" s="457" t="str">
        <f>B5</f>
        <v>jan-jun</v>
      </c>
      <c r="C66" s="459"/>
      <c r="D66" s="457" t="str">
        <f>B5</f>
        <v>jan-jun</v>
      </c>
      <c r="E66" s="459"/>
      <c r="F66" s="149" t="str">
        <f>F37</f>
        <v>2022/2021</v>
      </c>
      <c r="H66" s="460" t="str">
        <f>B5</f>
        <v>jan-jun</v>
      </c>
      <c r="I66" s="459"/>
      <c r="J66" s="457" t="str">
        <f>B5</f>
        <v>jan-jun</v>
      </c>
      <c r="K66" s="458"/>
      <c r="L66" s="149" t="str">
        <f>L37</f>
        <v>2022/2021</v>
      </c>
      <c r="N66" s="460" t="str">
        <f>B5</f>
        <v>jan-jun</v>
      </c>
      <c r="O66" s="458"/>
      <c r="P66" s="149" t="str">
        <f>P37</f>
        <v>2022/2021</v>
      </c>
    </row>
    <row r="67" spans="1:16" ht="19.5" customHeight="1" thickBot="1" x14ac:dyDescent="0.3">
      <c r="A67" s="469"/>
      <c r="B67" s="117">
        <f>B6</f>
        <v>2021</v>
      </c>
      <c r="C67" s="152">
        <f>C6</f>
        <v>2022</v>
      </c>
      <c r="D67" s="117">
        <f>B6</f>
        <v>2021</v>
      </c>
      <c r="E67" s="152">
        <f>C6</f>
        <v>2022</v>
      </c>
      <c r="F67" s="150" t="s">
        <v>1</v>
      </c>
      <c r="H67" s="30">
        <f>B6</f>
        <v>2021</v>
      </c>
      <c r="I67" s="152">
        <f>C6</f>
        <v>2022</v>
      </c>
      <c r="J67" s="117">
        <f>B6</f>
        <v>2021</v>
      </c>
      <c r="K67" s="152">
        <f>C6</f>
        <v>2022</v>
      </c>
      <c r="L67" s="321">
        <v>1000</v>
      </c>
      <c r="N67" s="30">
        <f>B6</f>
        <v>2021</v>
      </c>
      <c r="O67" s="152">
        <f>C6</f>
        <v>2022</v>
      </c>
      <c r="P67" s="150"/>
    </row>
    <row r="68" spans="1:16" ht="20.100000000000001" customHeight="1" x14ac:dyDescent="0.25">
      <c r="A68" s="44" t="s">
        <v>164</v>
      </c>
      <c r="B68" s="45">
        <v>20345.2</v>
      </c>
      <c r="C68" s="167">
        <v>18485.47</v>
      </c>
      <c r="D68" s="309">
        <f>B68/$B$96</f>
        <v>0.30963190006650665</v>
      </c>
      <c r="E68" s="308">
        <f>C68/$C$96</f>
        <v>0.32910249613045128</v>
      </c>
      <c r="F68" s="73">
        <f t="shared" ref="F68:F94" si="34">(C68-B68)/B68</f>
        <v>-9.1408784381574001E-2</v>
      </c>
      <c r="H68" s="24">
        <v>17872.200999999997</v>
      </c>
      <c r="I68" s="167">
        <v>18363.039000000001</v>
      </c>
      <c r="J68" s="307">
        <f>H68/$H$96</f>
        <v>0.38247926942658572</v>
      </c>
      <c r="K68" s="308">
        <f>I68/$I$96</f>
        <v>0.39012148552286524</v>
      </c>
      <c r="L68" s="73">
        <f t="shared" ref="L68:L82" si="35">(I68-H68)/H68</f>
        <v>2.746376901199821E-2</v>
      </c>
      <c r="N68" s="48">
        <f t="shared" ref="N68:N96" si="36">(H68/B68)*10</f>
        <v>8.7844803688339255</v>
      </c>
      <c r="O68" s="169">
        <f t="shared" ref="O68:O96" si="37">(I68/C68)*10</f>
        <v>9.9337690629451121</v>
      </c>
      <c r="P68" s="73">
        <f t="shared" si="8"/>
        <v>0.13083172206619048</v>
      </c>
    </row>
    <row r="69" spans="1:16" ht="20.100000000000001" customHeight="1" x14ac:dyDescent="0.25">
      <c r="A69" s="44" t="s">
        <v>215</v>
      </c>
      <c r="B69" s="24">
        <v>19541.68</v>
      </c>
      <c r="C69" s="160">
        <v>13258.93</v>
      </c>
      <c r="D69" s="309">
        <f t="shared" ref="D69:D95" si="38">B69/$B$96</f>
        <v>0.2974031962768442</v>
      </c>
      <c r="E69" s="259">
        <f t="shared" ref="E69:E95" si="39">C69/$C$96</f>
        <v>0.23605280033555676</v>
      </c>
      <c r="F69" s="64">
        <f t="shared" si="34"/>
        <v>-0.32150511112657665</v>
      </c>
      <c r="H69" s="24">
        <v>10408.521999999999</v>
      </c>
      <c r="I69" s="160">
        <v>8100.8550000000005</v>
      </c>
      <c r="J69" s="258">
        <f t="shared" ref="J69:J96" si="40">H69/$H$96</f>
        <v>0.22275062206219284</v>
      </c>
      <c r="K69" s="259">
        <f t="shared" ref="K69:K96" si="41">I69/$I$96</f>
        <v>0.17210210067109974</v>
      </c>
      <c r="L69" s="64">
        <f t="shared" si="35"/>
        <v>-0.22170938390676398</v>
      </c>
      <c r="N69" s="47">
        <f t="shared" si="36"/>
        <v>5.3263189244732274</v>
      </c>
      <c r="O69" s="163">
        <f t="shared" si="37"/>
        <v>6.1097350992878008</v>
      </c>
      <c r="P69" s="64">
        <f t="shared" si="8"/>
        <v>0.14708397786977301</v>
      </c>
    </row>
    <row r="70" spans="1:16" ht="20.100000000000001" customHeight="1" x14ac:dyDescent="0.25">
      <c r="A70" s="44" t="s">
        <v>166</v>
      </c>
      <c r="B70" s="24">
        <v>5905.51</v>
      </c>
      <c r="C70" s="160">
        <v>4998.4400000000005</v>
      </c>
      <c r="D70" s="309">
        <f t="shared" si="38"/>
        <v>8.9875463606244002E-2</v>
      </c>
      <c r="E70" s="259">
        <f t="shared" si="39"/>
        <v>8.8988761484468229E-2</v>
      </c>
      <c r="F70" s="64">
        <f t="shared" si="34"/>
        <v>-0.15359723376981829</v>
      </c>
      <c r="H70" s="24">
        <v>4781.0789999999997</v>
      </c>
      <c r="I70" s="160">
        <v>4809.4129999999996</v>
      </c>
      <c r="J70" s="258">
        <f t="shared" si="40"/>
        <v>0.10231888075737236</v>
      </c>
      <c r="K70" s="259">
        <f t="shared" si="41"/>
        <v>0.10217564445912138</v>
      </c>
      <c r="L70" s="64">
        <f t="shared" si="35"/>
        <v>5.9262773110420964E-3</v>
      </c>
      <c r="N70" s="47">
        <f t="shared" si="36"/>
        <v>8.0959629227619629</v>
      </c>
      <c r="O70" s="163">
        <f t="shared" si="37"/>
        <v>9.6218280103392235</v>
      </c>
      <c r="P70" s="64">
        <f t="shared" si="8"/>
        <v>0.188472341355129</v>
      </c>
    </row>
    <row r="71" spans="1:16" ht="20.100000000000001" customHeight="1" x14ac:dyDescent="0.25">
      <c r="A71" s="44" t="s">
        <v>184</v>
      </c>
      <c r="B71" s="24">
        <v>2413.56</v>
      </c>
      <c r="C71" s="160">
        <v>2386.08</v>
      </c>
      <c r="D71" s="309">
        <f t="shared" si="38"/>
        <v>3.6731768118500562E-2</v>
      </c>
      <c r="E71" s="259">
        <f t="shared" si="39"/>
        <v>4.2480114596326037E-2</v>
      </c>
      <c r="F71" s="64">
        <f t="shared" si="34"/>
        <v>-1.1385670959081199E-2</v>
      </c>
      <c r="H71" s="24">
        <v>2233.2049999999999</v>
      </c>
      <c r="I71" s="160">
        <v>2292.2449999999999</v>
      </c>
      <c r="J71" s="258">
        <f t="shared" si="40"/>
        <v>4.7792357353176503E-2</v>
      </c>
      <c r="K71" s="259">
        <f t="shared" si="41"/>
        <v>4.8698585489164413E-2</v>
      </c>
      <c r="L71" s="64">
        <f t="shared" si="35"/>
        <v>2.6437340056107685E-2</v>
      </c>
      <c r="N71" s="47">
        <f t="shared" si="36"/>
        <v>9.2527428363081921</v>
      </c>
      <c r="O71" s="163">
        <f t="shared" si="37"/>
        <v>9.6067399248977399</v>
      </c>
      <c r="P71" s="64">
        <f t="shared" si="8"/>
        <v>3.8258610971056803E-2</v>
      </c>
    </row>
    <row r="72" spans="1:16" ht="20.100000000000001" customHeight="1" x14ac:dyDescent="0.25">
      <c r="A72" s="44" t="s">
        <v>181</v>
      </c>
      <c r="B72" s="24">
        <v>150.66000000000003</v>
      </c>
      <c r="C72" s="160">
        <v>820.83</v>
      </c>
      <c r="D72" s="309">
        <f t="shared" si="38"/>
        <v>2.2928819605616997E-3</v>
      </c>
      <c r="E72" s="259">
        <f t="shared" si="39"/>
        <v>1.4613488426248201E-2</v>
      </c>
      <c r="F72" s="64">
        <f t="shared" si="34"/>
        <v>4.448227797690163</v>
      </c>
      <c r="H72" s="24">
        <v>423.63100000000003</v>
      </c>
      <c r="I72" s="160">
        <v>2169.473</v>
      </c>
      <c r="J72" s="258">
        <f t="shared" si="40"/>
        <v>9.0660392296647713E-3</v>
      </c>
      <c r="K72" s="259">
        <f t="shared" si="41"/>
        <v>4.6090302893859077E-2</v>
      </c>
      <c r="L72" s="64">
        <f t="shared" si="35"/>
        <v>4.12113844359832</v>
      </c>
      <c r="N72" s="47">
        <f t="shared" si="36"/>
        <v>28.118345944510814</v>
      </c>
      <c r="O72" s="163">
        <f t="shared" si="37"/>
        <v>26.430235249686291</v>
      </c>
      <c r="P72" s="64">
        <f t="shared" ref="P72:P76" si="42">(O72-N72)/N72</f>
        <v>-6.0035917409788878E-2</v>
      </c>
    </row>
    <row r="73" spans="1:16" ht="20.100000000000001" customHeight="1" x14ac:dyDescent="0.25">
      <c r="A73" s="44" t="s">
        <v>170</v>
      </c>
      <c r="B73" s="24">
        <v>3756.4000000000005</v>
      </c>
      <c r="C73" s="160">
        <v>3409.6400000000003</v>
      </c>
      <c r="D73" s="309">
        <f t="shared" si="38"/>
        <v>5.7168337957347465E-2</v>
      </c>
      <c r="E73" s="259">
        <f t="shared" si="39"/>
        <v>6.0702867436220553E-2</v>
      </c>
      <c r="F73" s="64">
        <f t="shared" si="34"/>
        <v>-9.2311787882014745E-2</v>
      </c>
      <c r="H73" s="24">
        <v>2436.5259999999998</v>
      </c>
      <c r="I73" s="160">
        <v>2154.6219999999998</v>
      </c>
      <c r="J73" s="258">
        <f t="shared" si="40"/>
        <v>5.2143587934070416E-2</v>
      </c>
      <c r="K73" s="259">
        <f t="shared" si="41"/>
        <v>4.5774794432460061E-2</v>
      </c>
      <c r="L73" s="64">
        <f t="shared" si="35"/>
        <v>-0.11569915527271206</v>
      </c>
      <c r="N73" s="47">
        <f t="shared" si="36"/>
        <v>6.4863326589287604</v>
      </c>
      <c r="O73" s="163">
        <f t="shared" si="37"/>
        <v>6.3192067197710013</v>
      </c>
      <c r="P73" s="64">
        <f t="shared" si="42"/>
        <v>-2.5765859992965653E-2</v>
      </c>
    </row>
    <row r="74" spans="1:16" ht="20.100000000000001" customHeight="1" x14ac:dyDescent="0.25">
      <c r="A74" s="44" t="s">
        <v>165</v>
      </c>
      <c r="B74" s="24">
        <v>3268.46</v>
      </c>
      <c r="C74" s="160">
        <v>2858.24</v>
      </c>
      <c r="D74" s="309">
        <f t="shared" si="38"/>
        <v>4.9742419838162036E-2</v>
      </c>
      <c r="E74" s="259">
        <f t="shared" si="39"/>
        <v>5.0886123995759966E-2</v>
      </c>
      <c r="F74" s="64">
        <f t="shared" si="34"/>
        <v>-0.12550864933332526</v>
      </c>
      <c r="H74" s="24">
        <v>1435.09</v>
      </c>
      <c r="I74" s="160">
        <v>1393.7540000000001</v>
      </c>
      <c r="J74" s="258">
        <f t="shared" si="40"/>
        <v>3.0712063654689141E-2</v>
      </c>
      <c r="K74" s="259">
        <f t="shared" si="41"/>
        <v>2.9610206727406916E-2</v>
      </c>
      <c r="L74" s="64">
        <f t="shared" si="35"/>
        <v>-2.8803768404768892E-2</v>
      </c>
      <c r="N74" s="47">
        <f t="shared" si="36"/>
        <v>4.3907222361601486</v>
      </c>
      <c r="O74" s="163">
        <f t="shared" si="37"/>
        <v>4.8762665136587557</v>
      </c>
      <c r="P74" s="64">
        <f t="shared" si="42"/>
        <v>0.11058414797908826</v>
      </c>
    </row>
    <row r="75" spans="1:16" ht="20.100000000000001" customHeight="1" x14ac:dyDescent="0.25">
      <c r="A75" s="44" t="s">
        <v>202</v>
      </c>
      <c r="B75" s="24">
        <v>179.74999999999997</v>
      </c>
      <c r="C75" s="160">
        <v>677.84</v>
      </c>
      <c r="D75" s="309">
        <f t="shared" si="38"/>
        <v>2.7356002416763932E-3</v>
      </c>
      <c r="E75" s="259">
        <f t="shared" si="39"/>
        <v>1.2067793568519766E-2</v>
      </c>
      <c r="F75" s="64">
        <f t="shared" si="34"/>
        <v>2.7710152990264261</v>
      </c>
      <c r="H75" s="24">
        <v>123.38900000000001</v>
      </c>
      <c r="I75" s="160">
        <v>830.52799999999991</v>
      </c>
      <c r="J75" s="258">
        <f t="shared" si="40"/>
        <v>2.6406224155198902E-3</v>
      </c>
      <c r="K75" s="259">
        <f t="shared" si="41"/>
        <v>1.7644509556851356E-2</v>
      </c>
      <c r="L75" s="64">
        <f t="shared" si="35"/>
        <v>5.7309727771519325</v>
      </c>
      <c r="N75" s="47">
        <f t="shared" si="36"/>
        <v>6.8644784422809479</v>
      </c>
      <c r="O75" s="163">
        <f t="shared" si="37"/>
        <v>12.252566977457807</v>
      </c>
      <c r="P75" s="64">
        <f t="shared" si="42"/>
        <v>0.78492322184152563</v>
      </c>
    </row>
    <row r="76" spans="1:16" ht="20.100000000000001" customHeight="1" x14ac:dyDescent="0.25">
      <c r="A76" s="44" t="s">
        <v>180</v>
      </c>
      <c r="B76" s="24">
        <v>604.06000000000006</v>
      </c>
      <c r="C76" s="160">
        <v>1008.5499999999998</v>
      </c>
      <c r="D76" s="309">
        <f t="shared" si="38"/>
        <v>9.1931387036831291E-3</v>
      </c>
      <c r="E76" s="259">
        <f t="shared" si="39"/>
        <v>1.7955525202895384E-2</v>
      </c>
      <c r="F76" s="64">
        <f t="shared" si="34"/>
        <v>0.66961891202860602</v>
      </c>
      <c r="H76" s="24">
        <v>399.12900000000002</v>
      </c>
      <c r="I76" s="160">
        <v>732.23199999999997</v>
      </c>
      <c r="J76" s="258">
        <f t="shared" si="40"/>
        <v>8.5416770059246628E-3</v>
      </c>
      <c r="K76" s="259">
        <f t="shared" si="41"/>
        <v>1.5556217878063574E-2</v>
      </c>
      <c r="L76" s="64">
        <f t="shared" si="35"/>
        <v>0.83457478659781659</v>
      </c>
      <c r="N76" s="47">
        <f t="shared" si="36"/>
        <v>6.6074396583120878</v>
      </c>
      <c r="O76" s="163">
        <f t="shared" si="37"/>
        <v>7.2602449060532459</v>
      </c>
      <c r="P76" s="64">
        <f t="shared" si="42"/>
        <v>9.8798518261144636E-2</v>
      </c>
    </row>
    <row r="77" spans="1:16" ht="20.100000000000001" customHeight="1" x14ac:dyDescent="0.25">
      <c r="A77" s="44" t="s">
        <v>203</v>
      </c>
      <c r="B77" s="24">
        <v>496.11999999999995</v>
      </c>
      <c r="C77" s="160">
        <v>497.66</v>
      </c>
      <c r="D77" s="309">
        <f t="shared" si="38"/>
        <v>7.5504088561918897E-3</v>
      </c>
      <c r="E77" s="259">
        <f t="shared" si="39"/>
        <v>8.8599937261146389E-3</v>
      </c>
      <c r="F77" s="64">
        <f t="shared" si="34"/>
        <v>3.1040877207128871E-3</v>
      </c>
      <c r="H77" s="24">
        <v>457.75399999999996</v>
      </c>
      <c r="I77" s="160">
        <v>660.18700000000013</v>
      </c>
      <c r="J77" s="258">
        <f t="shared" si="40"/>
        <v>9.7962984803660908E-3</v>
      </c>
      <c r="K77" s="259">
        <f t="shared" si="41"/>
        <v>1.4025626867256769E-2</v>
      </c>
      <c r="L77" s="64">
        <f t="shared" si="35"/>
        <v>0.44223097995866817</v>
      </c>
      <c r="N77" s="47">
        <f t="shared" ref="N77:N78" si="43">(H77/B77)*10</f>
        <v>9.2266790292671139</v>
      </c>
      <c r="O77" s="163">
        <f t="shared" ref="O77:O78" si="44">(I77/C77)*10</f>
        <v>13.265824056584819</v>
      </c>
      <c r="P77" s="64">
        <f t="shared" ref="P77:P78" si="45">(O77-N77)/N77</f>
        <v>0.43776802189666492</v>
      </c>
    </row>
    <row r="78" spans="1:16" ht="20.100000000000001" customHeight="1" x14ac:dyDescent="0.25">
      <c r="A78" s="44" t="s">
        <v>177</v>
      </c>
      <c r="B78" s="24">
        <v>617.00999999999988</v>
      </c>
      <c r="C78" s="160">
        <v>655.63</v>
      </c>
      <c r="D78" s="309">
        <f t="shared" si="38"/>
        <v>9.3902236724158622E-3</v>
      </c>
      <c r="E78" s="259">
        <f t="shared" si="39"/>
        <v>1.167238212163433E-2</v>
      </c>
      <c r="F78" s="64">
        <f t="shared" si="34"/>
        <v>6.2592178408778024E-2</v>
      </c>
      <c r="H78" s="24">
        <v>488.89199999999994</v>
      </c>
      <c r="I78" s="160">
        <v>601.29700000000003</v>
      </c>
      <c r="J78" s="258">
        <f t="shared" si="40"/>
        <v>1.046267636473551E-2</v>
      </c>
      <c r="K78" s="259">
        <f t="shared" si="41"/>
        <v>1.2774512915887305E-2</v>
      </c>
      <c r="L78" s="64">
        <f t="shared" si="35"/>
        <v>0.22991785506819523</v>
      </c>
      <c r="N78" s="47">
        <f t="shared" si="43"/>
        <v>7.9235668789808926</v>
      </c>
      <c r="O78" s="163">
        <f t="shared" si="44"/>
        <v>9.171285633665331</v>
      </c>
      <c r="P78" s="64">
        <f t="shared" si="45"/>
        <v>0.1574693283645151</v>
      </c>
    </row>
    <row r="79" spans="1:16" ht="20.100000000000001" customHeight="1" x14ac:dyDescent="0.25">
      <c r="A79" s="44" t="s">
        <v>232</v>
      </c>
      <c r="B79" s="24">
        <v>604.35</v>
      </c>
      <c r="C79" s="160">
        <v>596.15</v>
      </c>
      <c r="D79" s="309">
        <f t="shared" si="38"/>
        <v>9.1975521894694223E-3</v>
      </c>
      <c r="E79" s="259">
        <f t="shared" si="39"/>
        <v>1.0613441425517907E-2</v>
      </c>
      <c r="F79" s="64">
        <f t="shared" si="34"/>
        <v>-1.3568296516919079E-2</v>
      </c>
      <c r="H79" s="24">
        <v>430.18199999999996</v>
      </c>
      <c r="I79" s="160">
        <v>478.73799999999994</v>
      </c>
      <c r="J79" s="258">
        <f t="shared" si="40"/>
        <v>9.2062358229110953E-3</v>
      </c>
      <c r="K79" s="259">
        <f t="shared" si="41"/>
        <v>1.0170755490757572E-2</v>
      </c>
      <c r="L79" s="64">
        <f t="shared" ref="L79:L80" si="46">(I79-H79)/H79</f>
        <v>0.11287315601303631</v>
      </c>
      <c r="N79" s="47">
        <f t="shared" ref="N79:N80" si="47">(H79/B79)*10</f>
        <v>7.1180938198064023</v>
      </c>
      <c r="O79" s="163">
        <f t="shared" ref="O79:O80" si="48">(I79/C79)*10</f>
        <v>8.0304956806172925</v>
      </c>
      <c r="P79" s="64">
        <f t="shared" ref="P79:P80" si="49">(O79-N79)/N79</f>
        <v>0.12818064553632219</v>
      </c>
    </row>
    <row r="80" spans="1:16" ht="20.100000000000001" customHeight="1" x14ac:dyDescent="0.25">
      <c r="A80" s="44" t="s">
        <v>207</v>
      </c>
      <c r="B80" s="24">
        <v>272.8</v>
      </c>
      <c r="C80" s="160">
        <v>660.15</v>
      </c>
      <c r="D80" s="309">
        <f t="shared" si="38"/>
        <v>4.1517204224162463E-3</v>
      </c>
      <c r="E80" s="259">
        <f t="shared" si="39"/>
        <v>1.1752853068951852E-2</v>
      </c>
      <c r="F80" s="64">
        <f t="shared" si="34"/>
        <v>1.4199046920821112</v>
      </c>
      <c r="H80" s="24">
        <v>184.62599999999998</v>
      </c>
      <c r="I80" s="160">
        <v>439.50400000000002</v>
      </c>
      <c r="J80" s="258">
        <f t="shared" si="40"/>
        <v>3.951142760600824E-3</v>
      </c>
      <c r="K80" s="259">
        <f t="shared" si="41"/>
        <v>9.3372318913683833E-3</v>
      </c>
      <c r="L80" s="64">
        <f t="shared" si="46"/>
        <v>1.3805097873538943</v>
      </c>
      <c r="N80" s="47">
        <f t="shared" si="47"/>
        <v>6.7678152492668611</v>
      </c>
      <c r="O80" s="163">
        <f t="shared" si="48"/>
        <v>6.6576384155116264</v>
      </c>
      <c r="P80" s="64">
        <f t="shared" si="49"/>
        <v>-1.6279527395073299E-2</v>
      </c>
    </row>
    <row r="81" spans="1:16" ht="20.100000000000001" customHeight="1" x14ac:dyDescent="0.25">
      <c r="A81" s="44" t="s">
        <v>197</v>
      </c>
      <c r="B81" s="24">
        <v>1816.3000000000002</v>
      </c>
      <c r="C81" s="160">
        <v>638.68000000000006</v>
      </c>
      <c r="D81" s="309">
        <f t="shared" si="38"/>
        <v>2.7642118047047755E-2</v>
      </c>
      <c r="E81" s="259">
        <f t="shared" si="39"/>
        <v>1.1370616069193623E-2</v>
      </c>
      <c r="F81" s="64">
        <f t="shared" si="34"/>
        <v>-0.6483620547266421</v>
      </c>
      <c r="H81" s="24">
        <v>1048.4459999999999</v>
      </c>
      <c r="I81" s="160">
        <v>373.81500000000005</v>
      </c>
      <c r="J81" s="258">
        <f t="shared" si="40"/>
        <v>2.2437575546135929E-2</v>
      </c>
      <c r="K81" s="259">
        <f t="shared" si="41"/>
        <v>7.9416736581962213E-3</v>
      </c>
      <c r="L81" s="64">
        <f t="shared" si="35"/>
        <v>-0.64345803217333075</v>
      </c>
      <c r="N81" s="47">
        <f t="shared" ref="N81" si="50">(H81/B81)*10</f>
        <v>5.7724274624236074</v>
      </c>
      <c r="O81" s="163">
        <f t="shared" ref="O81" si="51">(I81/C81)*10</f>
        <v>5.8529310452808927</v>
      </c>
      <c r="P81" s="64">
        <f t="shared" ref="P81" si="52">(O81-N81)/N81</f>
        <v>1.3946226848467861E-2</v>
      </c>
    </row>
    <row r="82" spans="1:16" ht="20.100000000000001" customHeight="1" x14ac:dyDescent="0.25">
      <c r="A82" s="44" t="s">
        <v>182</v>
      </c>
      <c r="B82" s="24">
        <v>1345.0199999999998</v>
      </c>
      <c r="C82" s="160">
        <v>511.99999999999994</v>
      </c>
      <c r="D82" s="309">
        <f t="shared" si="38"/>
        <v>2.0469747076826604E-2</v>
      </c>
      <c r="E82" s="259">
        <f t="shared" si="39"/>
        <v>9.1152931474715558E-3</v>
      </c>
      <c r="F82" s="64">
        <f t="shared" si="34"/>
        <v>-0.61933651544214952</v>
      </c>
      <c r="H82" s="24">
        <v>840.12899999999991</v>
      </c>
      <c r="I82" s="160">
        <v>370.45099999999996</v>
      </c>
      <c r="J82" s="258">
        <f t="shared" si="40"/>
        <v>1.797942660470795E-2</v>
      </c>
      <c r="K82" s="259">
        <f t="shared" si="41"/>
        <v>7.8702057123241388E-3</v>
      </c>
      <c r="L82" s="64">
        <f t="shared" si="35"/>
        <v>-0.55905462137362238</v>
      </c>
      <c r="N82" s="47">
        <f t="shared" ref="N82" si="53">(H82/B82)*10</f>
        <v>6.2462193870723119</v>
      </c>
      <c r="O82" s="163">
        <f t="shared" ref="O82" si="54">(I82/C82)*10</f>
        <v>7.2353710937500004</v>
      </c>
      <c r="P82" s="64">
        <f t="shared" ref="P82" si="55">(O82-N82)/N82</f>
        <v>0.1583600647657234</v>
      </c>
    </row>
    <row r="83" spans="1:16" ht="20.100000000000001" customHeight="1" x14ac:dyDescent="0.25">
      <c r="A83" s="44" t="s">
        <v>198</v>
      </c>
      <c r="B83" s="24">
        <v>188.97</v>
      </c>
      <c r="C83" s="160">
        <v>265.67</v>
      </c>
      <c r="D83" s="309">
        <f t="shared" si="38"/>
        <v>2.8759186518474999E-3</v>
      </c>
      <c r="E83" s="259">
        <f t="shared" si="39"/>
        <v>4.7298045517358764E-3</v>
      </c>
      <c r="F83" s="64">
        <f t="shared" si="34"/>
        <v>0.40588453193628626</v>
      </c>
      <c r="H83" s="24">
        <v>236.97400000000002</v>
      </c>
      <c r="I83" s="160">
        <v>327.82700000000006</v>
      </c>
      <c r="J83" s="258">
        <f t="shared" si="40"/>
        <v>5.0714314590069648E-3</v>
      </c>
      <c r="K83" s="259">
        <f t="shared" si="41"/>
        <v>6.9646617988724183E-3</v>
      </c>
      <c r="L83" s="64">
        <f t="shared" ref="L83" si="56">(I83-H83)/H83</f>
        <v>0.38338805100981554</v>
      </c>
      <c r="N83" s="47">
        <f t="shared" ref="N83" si="57">(H83/B83)*10</f>
        <v>12.540297401703974</v>
      </c>
      <c r="O83" s="163">
        <f t="shared" ref="O83" si="58">(I83/C83)*10</f>
        <v>12.339631874129559</v>
      </c>
      <c r="P83" s="64">
        <f t="shared" ref="P83" si="59">(O83-N83)/N83</f>
        <v>-1.6001656192551599E-2</v>
      </c>
    </row>
    <row r="84" spans="1:16" ht="20.100000000000001" customHeight="1" x14ac:dyDescent="0.25">
      <c r="A84" s="44" t="s">
        <v>233</v>
      </c>
      <c r="B84" s="24">
        <v>234.26999999999998</v>
      </c>
      <c r="C84" s="160">
        <v>195.60000000000002</v>
      </c>
      <c r="D84" s="309">
        <f t="shared" si="38"/>
        <v>3.5653355694994643E-3</v>
      </c>
      <c r="E84" s="259">
        <f t="shared" si="39"/>
        <v>3.4823268352449938E-3</v>
      </c>
      <c r="F84" s="64">
        <f t="shared" si="34"/>
        <v>-0.16506594954539616</v>
      </c>
      <c r="H84" s="24">
        <v>232.66700000000003</v>
      </c>
      <c r="I84" s="160">
        <v>219.03599999999997</v>
      </c>
      <c r="J84" s="258">
        <f t="shared" si="40"/>
        <v>4.9792582446714561E-3</v>
      </c>
      <c r="K84" s="259">
        <f t="shared" si="41"/>
        <v>4.6534045755164113E-3</v>
      </c>
      <c r="L84" s="64">
        <f t="shared" ref="L84:L94" si="60">(I84-H84)/H84</f>
        <v>-5.8585875951467359E-2</v>
      </c>
      <c r="N84" s="47">
        <f t="shared" ref="N84:N90" si="61">(H84/B84)*10</f>
        <v>9.931574678789433</v>
      </c>
      <c r="O84" s="163">
        <f t="shared" ref="O84:O90" si="62">(I84/C84)*10</f>
        <v>11.198159509202451</v>
      </c>
      <c r="P84" s="64">
        <f t="shared" ref="P84:P90" si="63">(O84-N84)/N84</f>
        <v>0.12753111881824999</v>
      </c>
    </row>
    <row r="85" spans="1:16" ht="20.100000000000001" customHeight="1" x14ac:dyDescent="0.25">
      <c r="A85" s="44" t="s">
        <v>212</v>
      </c>
      <c r="B85" s="24">
        <v>257.39000000000004</v>
      </c>
      <c r="C85" s="160">
        <v>215.63</v>
      </c>
      <c r="D85" s="309">
        <f t="shared" si="38"/>
        <v>3.9171969190825431E-3</v>
      </c>
      <c r="E85" s="259">
        <f t="shared" si="39"/>
        <v>3.8389270730259605E-3</v>
      </c>
      <c r="F85" s="64">
        <f t="shared" si="34"/>
        <v>-0.16224406542600739</v>
      </c>
      <c r="H85" s="24">
        <v>246.75199999999998</v>
      </c>
      <c r="I85" s="160">
        <v>211.89099999999999</v>
      </c>
      <c r="J85" s="258">
        <f t="shared" si="40"/>
        <v>5.2806884104285128E-3</v>
      </c>
      <c r="K85" s="259">
        <f t="shared" si="41"/>
        <v>4.5016095477946457E-3</v>
      </c>
      <c r="L85" s="64">
        <f t="shared" si="60"/>
        <v>-0.14127950330696404</v>
      </c>
      <c r="N85" s="47">
        <f t="shared" si="61"/>
        <v>9.5866972298846083</v>
      </c>
      <c r="O85" s="163">
        <f t="shared" si="62"/>
        <v>9.826601122292816</v>
      </c>
      <c r="P85" s="64">
        <f t="shared" si="63"/>
        <v>2.5024665602284321E-2</v>
      </c>
    </row>
    <row r="86" spans="1:16" ht="20.100000000000001" customHeight="1" x14ac:dyDescent="0.25">
      <c r="A86" s="44" t="s">
        <v>208</v>
      </c>
      <c r="B86" s="24">
        <v>714.99</v>
      </c>
      <c r="C86" s="160">
        <v>439.21999999999997</v>
      </c>
      <c r="D86" s="309">
        <f t="shared" si="38"/>
        <v>1.0881373111522697E-2</v>
      </c>
      <c r="E86" s="259">
        <f t="shared" si="39"/>
        <v>7.8195684692040184E-3</v>
      </c>
      <c r="F86" s="64">
        <f t="shared" si="34"/>
        <v>-0.3856977020657632</v>
      </c>
      <c r="H86" s="24">
        <v>375.17700000000002</v>
      </c>
      <c r="I86" s="160">
        <v>205.83699999999999</v>
      </c>
      <c r="J86" s="258">
        <f t="shared" si="40"/>
        <v>8.0290852181921068E-3</v>
      </c>
      <c r="K86" s="259">
        <f t="shared" si="41"/>
        <v>4.3729927391413809E-3</v>
      </c>
      <c r="L86" s="64">
        <f t="shared" si="60"/>
        <v>-0.4513602912758512</v>
      </c>
      <c r="N86" s="47">
        <f t="shared" si="61"/>
        <v>5.2473041581001132</v>
      </c>
      <c r="O86" s="163">
        <f t="shared" si="62"/>
        <v>4.686421383361413</v>
      </c>
      <c r="P86" s="64">
        <f t="shared" si="63"/>
        <v>-0.10688970142370754</v>
      </c>
    </row>
    <row r="87" spans="1:16" ht="20.100000000000001" customHeight="1" x14ac:dyDescent="0.25">
      <c r="A87" s="44" t="s">
        <v>234</v>
      </c>
      <c r="B87" s="24">
        <v>28.060000000000002</v>
      </c>
      <c r="C87" s="160">
        <v>217.4</v>
      </c>
      <c r="D87" s="309">
        <f t="shared" si="38"/>
        <v>4.2704279711510215E-4</v>
      </c>
      <c r="E87" s="259">
        <f t="shared" si="39"/>
        <v>3.8704389262896807E-3</v>
      </c>
      <c r="F87" s="64">
        <f t="shared" si="34"/>
        <v>6.7476835352815394</v>
      </c>
      <c r="H87" s="24">
        <v>14.189</v>
      </c>
      <c r="I87" s="160">
        <v>202.46199999999999</v>
      </c>
      <c r="J87" s="258">
        <f t="shared" si="40"/>
        <v>3.0365584820212269E-4</v>
      </c>
      <c r="K87" s="259">
        <f t="shared" si="41"/>
        <v>4.3012910990348789E-3</v>
      </c>
      <c r="L87" s="64">
        <f t="shared" si="60"/>
        <v>13.268940728733526</v>
      </c>
      <c r="N87" s="47">
        <f t="shared" si="61"/>
        <v>5.0566642908054167</v>
      </c>
      <c r="O87" s="163">
        <f t="shared" si="62"/>
        <v>9.3128794848206056</v>
      </c>
      <c r="P87" s="64">
        <f t="shared" si="63"/>
        <v>0.8417041253369949</v>
      </c>
    </row>
    <row r="88" spans="1:16" ht="20.100000000000001" customHeight="1" x14ac:dyDescent="0.25">
      <c r="A88" s="44" t="s">
        <v>227</v>
      </c>
      <c r="B88" s="24">
        <v>547.24</v>
      </c>
      <c r="C88" s="160">
        <v>236.25000000000003</v>
      </c>
      <c r="D88" s="309">
        <f t="shared" si="38"/>
        <v>8.3283998678998026E-3</v>
      </c>
      <c r="E88" s="259">
        <f t="shared" si="39"/>
        <v>4.2060312618948355E-3</v>
      </c>
      <c r="F88" s="64">
        <f t="shared" si="34"/>
        <v>-0.56828813683210289</v>
      </c>
      <c r="H88" s="24">
        <v>507.53300000000002</v>
      </c>
      <c r="I88" s="160">
        <v>201.84200000000001</v>
      </c>
      <c r="J88" s="258">
        <f t="shared" si="40"/>
        <v>1.086160854222059E-2</v>
      </c>
      <c r="K88" s="259">
        <f t="shared" si="41"/>
        <v>4.2881192421856847E-3</v>
      </c>
      <c r="L88" s="64">
        <f t="shared" si="60"/>
        <v>-0.60230763319823544</v>
      </c>
      <c r="N88" s="47">
        <f t="shared" si="61"/>
        <v>9.2744134200716317</v>
      </c>
      <c r="O88" s="163">
        <f t="shared" si="62"/>
        <v>8.543576719576718</v>
      </c>
      <c r="P88" s="64">
        <f t="shared" si="63"/>
        <v>-7.8801393402761308E-2</v>
      </c>
    </row>
    <row r="89" spans="1:16" ht="20.100000000000001" customHeight="1" x14ac:dyDescent="0.25">
      <c r="A89" s="44" t="s">
        <v>210</v>
      </c>
      <c r="B89" s="24">
        <v>0.12</v>
      </c>
      <c r="C89" s="160">
        <v>350.17</v>
      </c>
      <c r="D89" s="309">
        <f t="shared" si="38"/>
        <v>1.8262699805350054E-6</v>
      </c>
      <c r="E89" s="259">
        <f t="shared" si="39"/>
        <v>6.2341839872072568E-3</v>
      </c>
      <c r="F89" s="64">
        <f t="shared" si="34"/>
        <v>2917.0833333333335</v>
      </c>
      <c r="H89" s="24">
        <v>0.25</v>
      </c>
      <c r="I89" s="160">
        <v>198.73899999999998</v>
      </c>
      <c r="J89" s="258">
        <f t="shared" si="40"/>
        <v>5.3501981852512983E-6</v>
      </c>
      <c r="K89" s="259">
        <f t="shared" si="41"/>
        <v>4.222196223148505E-3</v>
      </c>
      <c r="L89" s="64">
        <f t="shared" si="60"/>
        <v>793.9559999999999</v>
      </c>
      <c r="N89" s="47">
        <f t="shared" si="61"/>
        <v>20.833333333333336</v>
      </c>
      <c r="O89" s="163">
        <f t="shared" si="62"/>
        <v>5.6755004711997028</v>
      </c>
      <c r="P89" s="64">
        <f t="shared" si="63"/>
        <v>-0.72757597738241431</v>
      </c>
    </row>
    <row r="90" spans="1:16" ht="20.100000000000001" customHeight="1" x14ac:dyDescent="0.25">
      <c r="A90" s="44" t="s">
        <v>213</v>
      </c>
      <c r="B90" s="24">
        <v>214.48000000000002</v>
      </c>
      <c r="C90" s="160">
        <v>274.10000000000002</v>
      </c>
      <c r="D90" s="309">
        <f t="shared" si="38"/>
        <v>3.2641532118762332E-3</v>
      </c>
      <c r="E90" s="259">
        <f t="shared" si="39"/>
        <v>4.8798864291444413E-3</v>
      </c>
      <c r="F90" s="64">
        <f t="shared" si="34"/>
        <v>0.27797463632972769</v>
      </c>
      <c r="H90" s="24">
        <v>97.316000000000017</v>
      </c>
      <c r="I90" s="160">
        <v>140.191</v>
      </c>
      <c r="J90" s="258">
        <f t="shared" si="40"/>
        <v>2.0826395463836617E-3</v>
      </c>
      <c r="K90" s="259">
        <f t="shared" si="41"/>
        <v>2.978348037976503E-3</v>
      </c>
      <c r="L90" s="64">
        <f t="shared" si="60"/>
        <v>0.44057503391014818</v>
      </c>
      <c r="N90" s="47">
        <f t="shared" si="61"/>
        <v>4.5372995151063042</v>
      </c>
      <c r="O90" s="163">
        <f t="shared" si="62"/>
        <v>5.1145932141554171</v>
      </c>
      <c r="P90" s="64">
        <f t="shared" si="63"/>
        <v>0.12723288315595968</v>
      </c>
    </row>
    <row r="91" spans="1:16" ht="20.100000000000001" customHeight="1" x14ac:dyDescent="0.25">
      <c r="A91" s="44" t="s">
        <v>206</v>
      </c>
      <c r="B91" s="24">
        <v>308.23999999999995</v>
      </c>
      <c r="C91" s="160">
        <v>179.35</v>
      </c>
      <c r="D91" s="309">
        <f t="shared" si="38"/>
        <v>4.6910788233342502E-3</v>
      </c>
      <c r="E91" s="259">
        <f t="shared" si="39"/>
        <v>3.1930230976543431E-3</v>
      </c>
      <c r="F91" s="64">
        <f t="shared" si="34"/>
        <v>-0.41814819621074478</v>
      </c>
      <c r="H91" s="24">
        <v>221.27800000000002</v>
      </c>
      <c r="I91" s="160">
        <v>137.28900000000002</v>
      </c>
      <c r="J91" s="258">
        <f t="shared" si="40"/>
        <v>4.7355246161441475E-3</v>
      </c>
      <c r="K91" s="259">
        <f t="shared" si="41"/>
        <v>2.9166952499501118E-3</v>
      </c>
      <c r="L91" s="64">
        <f t="shared" si="60"/>
        <v>-0.37956326431005338</v>
      </c>
      <c r="N91" s="47">
        <f t="shared" ref="N91:N94" si="64">(H91/B91)*10</f>
        <v>7.178756812873087</v>
      </c>
      <c r="O91" s="163">
        <f t="shared" ref="O91:O94" si="65">(I91/C91)*10</f>
        <v>7.6548090326177878</v>
      </c>
      <c r="P91" s="64">
        <f t="shared" ref="P91:P94" si="66">(O91-N91)/N91</f>
        <v>6.6314019565481677E-2</v>
      </c>
    </row>
    <row r="92" spans="1:16" ht="20.100000000000001" customHeight="1" x14ac:dyDescent="0.25">
      <c r="A92" s="44" t="s">
        <v>223</v>
      </c>
      <c r="B92" s="24">
        <v>189.16</v>
      </c>
      <c r="C92" s="160">
        <v>264.42</v>
      </c>
      <c r="D92" s="309">
        <f t="shared" si="38"/>
        <v>2.8788102459833468E-3</v>
      </c>
      <c r="E92" s="259">
        <f t="shared" si="39"/>
        <v>4.7075504180750568E-3</v>
      </c>
      <c r="F92" s="64">
        <f t="shared" si="34"/>
        <v>0.39786424191160935</v>
      </c>
      <c r="H92" s="24">
        <v>81.516000000000005</v>
      </c>
      <c r="I92" s="160">
        <v>112.50800000000001</v>
      </c>
      <c r="J92" s="258">
        <f t="shared" si="40"/>
        <v>1.7445070210757795E-3</v>
      </c>
      <c r="K92" s="259">
        <f t="shared" si="41"/>
        <v>2.3902246296599668E-3</v>
      </c>
      <c r="L92" s="64">
        <f t="shared" si="60"/>
        <v>0.38019529908238875</v>
      </c>
      <c r="N92" s="47">
        <f t="shared" si="64"/>
        <v>4.3093677310213581</v>
      </c>
      <c r="O92" s="163">
        <f t="shared" si="65"/>
        <v>4.2548975115346801</v>
      </c>
      <c r="P92" s="64">
        <f t="shared" si="66"/>
        <v>-1.2639956227121059E-2</v>
      </c>
    </row>
    <row r="93" spans="1:16" ht="20.100000000000001" customHeight="1" x14ac:dyDescent="0.25">
      <c r="A93" s="44" t="s">
        <v>196</v>
      </c>
      <c r="B93" s="24">
        <v>137.13</v>
      </c>
      <c r="C93" s="160">
        <v>131.79</v>
      </c>
      <c r="D93" s="309">
        <f t="shared" si="38"/>
        <v>2.0869700202563774E-3</v>
      </c>
      <c r="E93" s="259">
        <f t="shared" si="39"/>
        <v>2.3462978201274931E-3</v>
      </c>
      <c r="F93" s="64">
        <f t="shared" si="34"/>
        <v>-3.8941150732881236E-2</v>
      </c>
      <c r="H93" s="24">
        <v>112.077</v>
      </c>
      <c r="I93" s="160">
        <v>99.841000000000008</v>
      </c>
      <c r="J93" s="258">
        <f t="shared" si="40"/>
        <v>2.3985366480336391E-3</v>
      </c>
      <c r="K93" s="259">
        <f t="shared" si="41"/>
        <v>2.1211150962587616E-3</v>
      </c>
      <c r="L93" s="64">
        <f t="shared" si="60"/>
        <v>-0.1091749422272187</v>
      </c>
      <c r="N93" s="47">
        <f t="shared" si="64"/>
        <v>8.1730474732006133</v>
      </c>
      <c r="O93" s="163">
        <f t="shared" si="65"/>
        <v>7.5757644737840515</v>
      </c>
      <c r="P93" s="64">
        <f t="shared" si="66"/>
        <v>-7.307959501948938E-2</v>
      </c>
    </row>
    <row r="94" spans="1:16" ht="20.100000000000001" customHeight="1" x14ac:dyDescent="0.25">
      <c r="A94" s="44" t="s">
        <v>201</v>
      </c>
      <c r="B94" s="24">
        <v>5.13</v>
      </c>
      <c r="C94" s="160">
        <v>206.47</v>
      </c>
      <c r="D94" s="309">
        <f t="shared" si="38"/>
        <v>7.8073041667871488E-5</v>
      </c>
      <c r="E94" s="259">
        <f t="shared" si="39"/>
        <v>3.6758487815594775E-3</v>
      </c>
      <c r="F94" s="64">
        <f t="shared" si="34"/>
        <v>39.247563352826511</v>
      </c>
      <c r="H94" s="24">
        <v>2.7509999999999999</v>
      </c>
      <c r="I94" s="160">
        <v>94.254999999999995</v>
      </c>
      <c r="J94" s="258">
        <f t="shared" si="40"/>
        <v>5.8873580830505285E-5</v>
      </c>
      <c r="K94" s="259">
        <f t="shared" ref="K94" si="67">I94/$I$96</f>
        <v>2.0024409150335987E-3</v>
      </c>
      <c r="L94" s="64">
        <f t="shared" si="60"/>
        <v>33.262086513994909</v>
      </c>
      <c r="N94" s="47">
        <f t="shared" si="64"/>
        <v>5.3625730994152043</v>
      </c>
      <c r="O94" s="163">
        <f t="shared" si="65"/>
        <v>4.5650699859543762</v>
      </c>
      <c r="P94" s="64">
        <f t="shared" si="66"/>
        <v>-0.14871650207393852</v>
      </c>
    </row>
    <row r="95" spans="1:16" ht="20.100000000000001" customHeight="1" thickBot="1" x14ac:dyDescent="0.3">
      <c r="A95" s="13" t="s">
        <v>17</v>
      </c>
      <c r="B95" s="24">
        <f>B96-SUM(B68:B94)</f>
        <v>1565.6400000000067</v>
      </c>
      <c r="C95" s="162">
        <f>C96-SUM(C68:C94)</f>
        <v>1728.9799999999959</v>
      </c>
      <c r="D95" s="309">
        <f t="shared" si="38"/>
        <v>2.3827344436040319E-2</v>
      </c>
      <c r="E95" s="259">
        <f t="shared" si="39"/>
        <v>3.0781561613506515E-2</v>
      </c>
      <c r="F95" s="64">
        <f>(C95-B95)/B95</f>
        <v>0.10432794256661081</v>
      </c>
      <c r="H95" s="24">
        <f>H96-SUM(H68:H94)</f>
        <v>1035.9599999999919</v>
      </c>
      <c r="I95" s="162">
        <f>I96-SUM(I68:I94)</f>
        <v>1148.1820000000007</v>
      </c>
      <c r="J95" s="258">
        <f t="shared" si="40"/>
        <v>2.2170365247971568E-2</v>
      </c>
      <c r="K95" s="259">
        <f t="shared" si="41"/>
        <v>2.4393046678744992E-2</v>
      </c>
      <c r="L95" s="64">
        <f>(I95-H95)/H95</f>
        <v>0.10832657631569725</v>
      </c>
      <c r="N95" s="47">
        <f t="shared" si="36"/>
        <v>6.6168467847013837</v>
      </c>
      <c r="O95" s="163">
        <f t="shared" si="37"/>
        <v>6.6408055616606525</v>
      </c>
      <c r="P95" s="64">
        <f>(O95-N95)/N95</f>
        <v>3.6208752807550611E-3</v>
      </c>
    </row>
    <row r="96" spans="1:16" ht="26.25" customHeight="1" thickBot="1" x14ac:dyDescent="0.3">
      <c r="A96" s="17" t="s">
        <v>18</v>
      </c>
      <c r="B96" s="22">
        <v>65707.700000000012</v>
      </c>
      <c r="C96" s="165">
        <v>56169.34</v>
      </c>
      <c r="D96" s="305">
        <f>SUM(D68:D95)</f>
        <v>0.99999999999999989</v>
      </c>
      <c r="E96" s="306">
        <f>SUM(E68:E95)</f>
        <v>0.99999999999999978</v>
      </c>
      <c r="F96" s="69">
        <f>(C96-B96)/B96</f>
        <v>-0.14516350442946585</v>
      </c>
      <c r="G96" s="2"/>
      <c r="H96" s="22">
        <v>46727.240999999987</v>
      </c>
      <c r="I96" s="165">
        <v>47070.053</v>
      </c>
      <c r="J96" s="317">
        <f t="shared" si="40"/>
        <v>1</v>
      </c>
      <c r="K96" s="306">
        <f t="shared" si="41"/>
        <v>1</v>
      </c>
      <c r="L96" s="69">
        <f>(I96-H96)/H96</f>
        <v>7.3364485611297431E-3</v>
      </c>
      <c r="M96" s="2"/>
      <c r="N96" s="43">
        <f t="shared" si="36"/>
        <v>7.1113797926270408</v>
      </c>
      <c r="O96" s="170">
        <f t="shared" si="37"/>
        <v>8.3800260070707626</v>
      </c>
      <c r="P96" s="69">
        <f>(O96-N96)/N96</f>
        <v>0.17839663348581564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31 J28:P31 F33:G33 J33:P33 D90:E90 D89:E89 D82:E83 D81:E81 D85:E88 D84:E84 D80:F80 D79:E79 D78:F78 D77:E7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L11" sqref="L11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5" t="s">
        <v>148</v>
      </c>
    </row>
    <row r="2" spans="1:18" ht="15.75" thickBot="1" x14ac:dyDescent="0.3"/>
    <row r="3" spans="1:18" x14ac:dyDescent="0.25">
      <c r="A3" s="437" t="s">
        <v>16</v>
      </c>
      <c r="B3" s="451"/>
      <c r="C3" s="451"/>
      <c r="D3" s="454" t="s">
        <v>1</v>
      </c>
      <c r="E3" s="450"/>
      <c r="F3" s="454" t="s">
        <v>104</v>
      </c>
      <c r="G3" s="450"/>
      <c r="H3" s="148" t="s">
        <v>0</v>
      </c>
      <c r="J3" s="456" t="s">
        <v>19</v>
      </c>
      <c r="K3" s="450"/>
      <c r="L3" s="448" t="s">
        <v>104</v>
      </c>
      <c r="M3" s="449"/>
      <c r="N3" s="148" t="s">
        <v>0</v>
      </c>
      <c r="P3" s="462" t="s">
        <v>22</v>
      </c>
      <c r="Q3" s="450"/>
      <c r="R3" s="148" t="s">
        <v>0</v>
      </c>
    </row>
    <row r="4" spans="1:18" x14ac:dyDescent="0.25">
      <c r="A4" s="452"/>
      <c r="B4" s="453"/>
      <c r="C4" s="453"/>
      <c r="D4" s="457" t="s">
        <v>159</v>
      </c>
      <c r="E4" s="459"/>
      <c r="F4" s="457" t="str">
        <f>D4</f>
        <v>jan-jun</v>
      </c>
      <c r="G4" s="459"/>
      <c r="H4" s="149" t="s">
        <v>138</v>
      </c>
      <c r="J4" s="460" t="str">
        <f>D4</f>
        <v>jan-jun</v>
      </c>
      <c r="K4" s="459"/>
      <c r="L4" s="461" t="str">
        <f>D4</f>
        <v>jan-jun</v>
      </c>
      <c r="M4" s="447"/>
      <c r="N4" s="149" t="str">
        <f>H4</f>
        <v>2022/2021</v>
      </c>
      <c r="P4" s="460" t="str">
        <f>D4</f>
        <v>jan-jun</v>
      </c>
      <c r="Q4" s="458"/>
      <c r="R4" s="149" t="str">
        <f>N4</f>
        <v>2022/2021</v>
      </c>
    </row>
    <row r="5" spans="1:18" ht="19.5" customHeight="1" thickBot="1" x14ac:dyDescent="0.3">
      <c r="A5" s="438"/>
      <c r="B5" s="464"/>
      <c r="C5" s="464"/>
      <c r="D5" s="117">
        <v>2021</v>
      </c>
      <c r="E5" s="181">
        <v>2022</v>
      </c>
      <c r="F5" s="117">
        <f>D5</f>
        <v>2021</v>
      </c>
      <c r="G5" s="152">
        <f>E5</f>
        <v>2022</v>
      </c>
      <c r="H5" s="192" t="s">
        <v>1</v>
      </c>
      <c r="J5" s="30">
        <f>D5</f>
        <v>2021</v>
      </c>
      <c r="K5" s="152">
        <f>E5</f>
        <v>2022</v>
      </c>
      <c r="L5" s="180">
        <f>F5</f>
        <v>2021</v>
      </c>
      <c r="M5" s="164">
        <f>G5</f>
        <v>2022</v>
      </c>
      <c r="N5" s="321">
        <v>1000</v>
      </c>
      <c r="P5" s="30">
        <f>D5</f>
        <v>2021</v>
      </c>
      <c r="Q5" s="152">
        <f>E5</f>
        <v>2022</v>
      </c>
      <c r="R5" s="192"/>
    </row>
    <row r="6" spans="1:18" ht="24" customHeight="1" x14ac:dyDescent="0.25">
      <c r="A6" s="182" t="s">
        <v>20</v>
      </c>
      <c r="B6" s="11"/>
      <c r="C6" s="11"/>
      <c r="D6" s="184">
        <v>7045.7600000000011</v>
      </c>
      <c r="E6" s="185">
        <v>6639.8900000000021</v>
      </c>
      <c r="F6" s="309">
        <f>D6/D8</f>
        <v>0.60568934110343042</v>
      </c>
      <c r="G6" s="308">
        <f>E6/E8</f>
        <v>0.59274623702565032</v>
      </c>
      <c r="H6" s="191">
        <f>(E6-D6)/D6</f>
        <v>-5.7604857389408515E-2</v>
      </c>
      <c r="I6" s="2"/>
      <c r="J6" s="189">
        <v>3052.8480000000018</v>
      </c>
      <c r="K6" s="185">
        <v>3150.898000000002</v>
      </c>
      <c r="L6" s="309">
        <f>J6/J8</f>
        <v>0.4256663515956034</v>
      </c>
      <c r="M6" s="308">
        <f>K6/K8</f>
        <v>0.39177779623513115</v>
      </c>
      <c r="N6" s="191">
        <f>(K6-J6)/J6</f>
        <v>3.2117550562622221E-2</v>
      </c>
      <c r="P6" s="39">
        <f t="shared" ref="P6:Q8" si="0">(J6/D6)*10</f>
        <v>4.3328867290398785</v>
      </c>
      <c r="Q6" s="173">
        <f t="shared" si="0"/>
        <v>4.7454069269219836</v>
      </c>
      <c r="R6" s="191">
        <f>(Q6-P6)/P6</f>
        <v>9.5206780993676063E-2</v>
      </c>
    </row>
    <row r="7" spans="1:18" ht="24" customHeight="1" thickBot="1" x14ac:dyDescent="0.3">
      <c r="A7" s="182" t="s">
        <v>21</v>
      </c>
      <c r="B7" s="11"/>
      <c r="C7" s="11"/>
      <c r="D7" s="186">
        <v>4586.8700000000035</v>
      </c>
      <c r="E7" s="187">
        <v>4562.0199999999986</v>
      </c>
      <c r="F7" s="309">
        <f>D7/D8</f>
        <v>0.39431065889656952</v>
      </c>
      <c r="G7" s="259">
        <f>E7/E8</f>
        <v>0.40725376297434979</v>
      </c>
      <c r="H7" s="67">
        <f t="shared" ref="H7:H8" si="1">(E7-D7)/D7</f>
        <v>-5.4176377355375002E-3</v>
      </c>
      <c r="J7" s="189">
        <v>4119.0789999999997</v>
      </c>
      <c r="K7" s="187">
        <v>4891.6659999999993</v>
      </c>
      <c r="L7" s="309">
        <f>J7/J8</f>
        <v>0.5743336484043966</v>
      </c>
      <c r="M7" s="259">
        <f>K7/K8</f>
        <v>0.6082222037648688</v>
      </c>
      <c r="N7" s="120">
        <f t="shared" ref="N7:N8" si="2">(K7-J7)/J7</f>
        <v>0.18756304503992266</v>
      </c>
      <c r="P7" s="39">
        <f t="shared" si="0"/>
        <v>8.9801520426783341</v>
      </c>
      <c r="Q7" s="173">
        <f t="shared" si="0"/>
        <v>10.722587801017971</v>
      </c>
      <c r="R7" s="120">
        <f t="shared" ref="R7:R8" si="3">(Q7-P7)/P7</f>
        <v>0.19403187719525009</v>
      </c>
    </row>
    <row r="8" spans="1:18" ht="26.25" customHeight="1" thickBot="1" x14ac:dyDescent="0.3">
      <c r="A8" s="17" t="s">
        <v>12</v>
      </c>
      <c r="B8" s="183"/>
      <c r="C8" s="183"/>
      <c r="D8" s="188">
        <v>11632.630000000005</v>
      </c>
      <c r="E8" s="165">
        <v>11201.91</v>
      </c>
      <c r="F8" s="305">
        <f>SUM(F6:F7)</f>
        <v>1</v>
      </c>
      <c r="G8" s="306">
        <f>SUM(G6:G7)</f>
        <v>1</v>
      </c>
      <c r="H8" s="190">
        <f t="shared" si="1"/>
        <v>-3.7026880421710706E-2</v>
      </c>
      <c r="I8" s="2"/>
      <c r="J8" s="22">
        <v>7171.9270000000015</v>
      </c>
      <c r="K8" s="165">
        <v>8042.5640000000012</v>
      </c>
      <c r="L8" s="305">
        <f>SUM(L6:L7)</f>
        <v>1</v>
      </c>
      <c r="M8" s="306">
        <f>SUM(M6:M7)</f>
        <v>1</v>
      </c>
      <c r="N8" s="190">
        <f t="shared" si="2"/>
        <v>0.12139512853379567</v>
      </c>
      <c r="O8" s="2"/>
      <c r="P8" s="34">
        <f t="shared" si="0"/>
        <v>6.1653529769278306</v>
      </c>
      <c r="Q8" s="166">
        <f t="shared" si="0"/>
        <v>7.1796363298758878</v>
      </c>
      <c r="R8" s="190">
        <f t="shared" si="3"/>
        <v>0.16451342798112922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84"/>
  <sheetViews>
    <sheetView showGridLines="0" workbookViewId="0">
      <selection activeCell="H57" sqref="H57:I57"/>
    </sheetView>
  </sheetViews>
  <sheetFormatPr defaultRowHeight="15" x14ac:dyDescent="0.25"/>
  <cols>
    <col min="1" max="1" width="26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5" t="s">
        <v>149</v>
      </c>
    </row>
    <row r="3" spans="1:16" ht="8.25" customHeight="1" thickBot="1" x14ac:dyDescent="0.3"/>
    <row r="4" spans="1:16" x14ac:dyDescent="0.25">
      <c r="A4" s="467" t="s">
        <v>3</v>
      </c>
      <c r="B4" s="454" t="s">
        <v>1</v>
      </c>
      <c r="C4" s="450"/>
      <c r="D4" s="454" t="s">
        <v>104</v>
      </c>
      <c r="E4" s="450"/>
      <c r="F4" s="148" t="s">
        <v>0</v>
      </c>
      <c r="H4" s="465" t="s">
        <v>19</v>
      </c>
      <c r="I4" s="466"/>
      <c r="J4" s="454" t="s">
        <v>104</v>
      </c>
      <c r="K4" s="455"/>
      <c r="L4" s="148" t="s">
        <v>0</v>
      </c>
      <c r="N4" s="462" t="s">
        <v>22</v>
      </c>
      <c r="O4" s="450"/>
      <c r="P4" s="148" t="s">
        <v>0</v>
      </c>
    </row>
    <row r="5" spans="1:16" x14ac:dyDescent="0.25">
      <c r="A5" s="468"/>
      <c r="B5" s="457" t="s">
        <v>159</v>
      </c>
      <c r="C5" s="459"/>
      <c r="D5" s="457" t="str">
        <f>B5</f>
        <v>jan-jun</v>
      </c>
      <c r="E5" s="459"/>
      <c r="F5" s="149" t="s">
        <v>138</v>
      </c>
      <c r="H5" s="460" t="str">
        <f>B5</f>
        <v>jan-jun</v>
      </c>
      <c r="I5" s="459"/>
      <c r="J5" s="457" t="str">
        <f>B5</f>
        <v>jan-jun</v>
      </c>
      <c r="K5" s="458"/>
      <c r="L5" s="149" t="str">
        <f>F5</f>
        <v>2022/2021</v>
      </c>
      <c r="N5" s="460" t="str">
        <f>B5</f>
        <v>jan-jun</v>
      </c>
      <c r="O5" s="458"/>
      <c r="P5" s="149" t="str">
        <f>L5</f>
        <v>2022/2021</v>
      </c>
    </row>
    <row r="6" spans="1:16" ht="19.5" customHeight="1" thickBot="1" x14ac:dyDescent="0.3">
      <c r="A6" s="469"/>
      <c r="B6" s="117">
        <f>'6'!E6</f>
        <v>2021</v>
      </c>
      <c r="C6" s="152">
        <f>'6'!F6</f>
        <v>2022</v>
      </c>
      <c r="D6" s="117">
        <f>B6</f>
        <v>2021</v>
      </c>
      <c r="E6" s="152">
        <f>C6</f>
        <v>2022</v>
      </c>
      <c r="F6" s="150" t="s">
        <v>1</v>
      </c>
      <c r="H6" s="30">
        <f>B6</f>
        <v>2021</v>
      </c>
      <c r="I6" s="152">
        <f>E6</f>
        <v>2022</v>
      </c>
      <c r="J6" s="117">
        <f>B6</f>
        <v>2021</v>
      </c>
      <c r="K6" s="152">
        <f>C6</f>
        <v>2022</v>
      </c>
      <c r="L6" s="321">
        <v>1000</v>
      </c>
      <c r="N6" s="30">
        <f>B6</f>
        <v>2021</v>
      </c>
      <c r="O6" s="152">
        <f>C6</f>
        <v>2022</v>
      </c>
      <c r="P6" s="150"/>
    </row>
    <row r="7" spans="1:16" ht="20.100000000000001" customHeight="1" x14ac:dyDescent="0.25">
      <c r="A7" s="13" t="s">
        <v>164</v>
      </c>
      <c r="B7" s="45">
        <v>1072.3399999999999</v>
      </c>
      <c r="C7" s="167">
        <v>1334.98</v>
      </c>
      <c r="D7" s="309">
        <f>B7/$B$33</f>
        <v>9.2183796785421684E-2</v>
      </c>
      <c r="E7" s="308">
        <f t="shared" ref="E7:E32" si="0">C7/$C$33</f>
        <v>0.11917431937946298</v>
      </c>
      <c r="F7" s="64">
        <f>(C7-B7)/B7</f>
        <v>0.24492231941361892</v>
      </c>
      <c r="H7" s="45">
        <v>1097.0349999999999</v>
      </c>
      <c r="I7" s="167">
        <v>2281.2870000000003</v>
      </c>
      <c r="J7" s="309">
        <f>H7/$H$33</f>
        <v>0.1529623767782354</v>
      </c>
      <c r="K7" s="308">
        <f>I7/$I$33</f>
        <v>0.28365170609770718</v>
      </c>
      <c r="L7" s="64">
        <f>(I7-H7)/H7</f>
        <v>1.0795024771315413</v>
      </c>
      <c r="N7" s="39">
        <f t="shared" ref="N7:N33" si="1">(H7/B7)*10</f>
        <v>10.2302907659884</v>
      </c>
      <c r="O7" s="172">
        <f t="shared" ref="O7:O32" si="2">(I7/C7)*10</f>
        <v>17.088548143043344</v>
      </c>
      <c r="P7" s="73">
        <f>(O7-N7)/N7</f>
        <v>0.67038733638499204</v>
      </c>
    </row>
    <row r="8" spans="1:16" ht="20.100000000000001" customHeight="1" x14ac:dyDescent="0.25">
      <c r="A8" s="13" t="s">
        <v>163</v>
      </c>
      <c r="B8" s="24">
        <v>3027.5600000000004</v>
      </c>
      <c r="C8" s="160">
        <v>3094.7699999999995</v>
      </c>
      <c r="D8" s="309">
        <f t="shared" ref="D8:D32" si="3">B8/$B$33</f>
        <v>0.26026444578741009</v>
      </c>
      <c r="E8" s="259">
        <f t="shared" si="0"/>
        <v>0.27627163581924863</v>
      </c>
      <c r="F8" s="64">
        <f t="shared" ref="F8:F18" si="4">(C8-B8)/B8</f>
        <v>2.2199394892256179E-2</v>
      </c>
      <c r="H8" s="24">
        <v>1111.6960000000001</v>
      </c>
      <c r="I8" s="160">
        <v>1144.7979999999998</v>
      </c>
      <c r="J8" s="309">
        <f t="shared" ref="J8:J32" si="5">H8/$H$33</f>
        <v>0.15500659725064125</v>
      </c>
      <c r="K8" s="259">
        <f t="shared" ref="K8:K32" si="6">I8/$I$33</f>
        <v>0.1423424171694499</v>
      </c>
      <c r="L8" s="64">
        <f t="shared" ref="L8:L33" si="7">(I8-H8)/H8</f>
        <v>2.9776125847353622E-2</v>
      </c>
      <c r="N8" s="39">
        <f t="shared" si="1"/>
        <v>3.67192062254753</v>
      </c>
      <c r="O8" s="173">
        <f t="shared" si="2"/>
        <v>3.6991375772674546</v>
      </c>
      <c r="P8" s="64">
        <f t="shared" ref="P8:P65" si="8">(O8-N8)/N8</f>
        <v>7.4121849347173023E-3</v>
      </c>
    </row>
    <row r="9" spans="1:16" ht="20.100000000000001" customHeight="1" x14ac:dyDescent="0.25">
      <c r="A9" s="13" t="s">
        <v>167</v>
      </c>
      <c r="B9" s="24">
        <v>1603.6000000000001</v>
      </c>
      <c r="C9" s="160">
        <v>1546.67</v>
      </c>
      <c r="D9" s="309">
        <f t="shared" si="3"/>
        <v>0.13785360662206225</v>
      </c>
      <c r="E9" s="259">
        <f t="shared" si="0"/>
        <v>0.13807198950893196</v>
      </c>
      <c r="F9" s="64">
        <f t="shared" si="4"/>
        <v>-3.550137191319535E-2</v>
      </c>
      <c r="H9" s="24">
        <v>691.83699999999988</v>
      </c>
      <c r="I9" s="160">
        <v>673.86199999999997</v>
      </c>
      <c r="J9" s="309">
        <f t="shared" si="5"/>
        <v>9.646459033952795E-2</v>
      </c>
      <c r="K9" s="259">
        <f t="shared" si="6"/>
        <v>8.3786961471490923E-2</v>
      </c>
      <c r="L9" s="64">
        <f t="shared" si="7"/>
        <v>-2.5981553458401203E-2</v>
      </c>
      <c r="N9" s="39">
        <f t="shared" si="1"/>
        <v>4.3142741332002981</v>
      </c>
      <c r="O9" s="173">
        <f t="shared" si="2"/>
        <v>4.3568569895323499</v>
      </c>
      <c r="P9" s="64">
        <f t="shared" si="8"/>
        <v>9.8702249827746051E-3</v>
      </c>
    </row>
    <row r="10" spans="1:16" ht="20.100000000000001" customHeight="1" x14ac:dyDescent="0.25">
      <c r="A10" s="13" t="s">
        <v>180</v>
      </c>
      <c r="B10" s="24">
        <v>845.53999999999985</v>
      </c>
      <c r="C10" s="160">
        <v>1187.06</v>
      </c>
      <c r="D10" s="309">
        <f t="shared" si="3"/>
        <v>7.268691602844754E-2</v>
      </c>
      <c r="E10" s="259">
        <f t="shared" si="0"/>
        <v>0.10596942842783061</v>
      </c>
      <c r="F10" s="64">
        <f t="shared" si="4"/>
        <v>0.40390756203136474</v>
      </c>
      <c r="H10" s="24">
        <v>501.03699999999992</v>
      </c>
      <c r="I10" s="160">
        <v>663.50800000000004</v>
      </c>
      <c r="J10" s="309">
        <f t="shared" si="5"/>
        <v>6.9860861662423474E-2</v>
      </c>
      <c r="K10" s="259">
        <f t="shared" si="6"/>
        <v>8.2499561085245948E-2</v>
      </c>
      <c r="L10" s="64">
        <f t="shared" si="7"/>
        <v>0.32426946512932209</v>
      </c>
      <c r="N10" s="39">
        <f t="shared" si="1"/>
        <v>5.9256451498450691</v>
      </c>
      <c r="O10" s="173">
        <f t="shared" si="2"/>
        <v>5.5895068488534703</v>
      </c>
      <c r="P10" s="64">
        <f t="shared" si="8"/>
        <v>-5.6726026026109141E-2</v>
      </c>
    </row>
    <row r="11" spans="1:16" ht="20.100000000000001" customHeight="1" x14ac:dyDescent="0.25">
      <c r="A11" s="13" t="s">
        <v>215</v>
      </c>
      <c r="B11" s="24">
        <v>1089.01</v>
      </c>
      <c r="C11" s="160">
        <v>495.73</v>
      </c>
      <c r="D11" s="309">
        <f t="shared" si="3"/>
        <v>9.3616834714075822E-2</v>
      </c>
      <c r="E11" s="259">
        <f t="shared" si="0"/>
        <v>4.4254060245083209E-2</v>
      </c>
      <c r="F11" s="64">
        <f t="shared" si="4"/>
        <v>-0.5447883857815814</v>
      </c>
      <c r="H11" s="24">
        <v>760.4849999999999</v>
      </c>
      <c r="I11" s="160">
        <v>491.452</v>
      </c>
      <c r="J11" s="309">
        <f t="shared" si="5"/>
        <v>0.1060363553616761</v>
      </c>
      <c r="K11" s="259">
        <f t="shared" si="6"/>
        <v>6.1106383486659227E-2</v>
      </c>
      <c r="L11" s="64">
        <f t="shared" si="7"/>
        <v>-0.35376503152593403</v>
      </c>
      <c r="N11" s="39">
        <f t="shared" si="1"/>
        <v>6.9832692078125991</v>
      </c>
      <c r="O11" s="173">
        <f t="shared" si="2"/>
        <v>9.9137030238234516</v>
      </c>
      <c r="P11" s="64">
        <f t="shared" si="8"/>
        <v>0.41963638072729625</v>
      </c>
    </row>
    <row r="12" spans="1:16" ht="20.100000000000001" customHeight="1" x14ac:dyDescent="0.25">
      <c r="A12" s="13" t="s">
        <v>170</v>
      </c>
      <c r="B12" s="24">
        <v>377.77</v>
      </c>
      <c r="C12" s="160">
        <v>492.11</v>
      </c>
      <c r="D12" s="309">
        <f t="shared" si="3"/>
        <v>3.2475029292601924E-2</v>
      </c>
      <c r="E12" s="259">
        <f t="shared" si="0"/>
        <v>4.3930901069549749E-2</v>
      </c>
      <c r="F12" s="64">
        <f t="shared" si="4"/>
        <v>0.30267093734282774</v>
      </c>
      <c r="H12" s="24">
        <v>152.39400000000001</v>
      </c>
      <c r="I12" s="160">
        <v>443</v>
      </c>
      <c r="J12" s="309">
        <f t="shared" si="5"/>
        <v>2.1248682536785433E-2</v>
      </c>
      <c r="K12" s="259">
        <f t="shared" si="6"/>
        <v>5.5081936556550866E-2</v>
      </c>
      <c r="L12" s="64">
        <f t="shared" si="7"/>
        <v>1.9069385933829415</v>
      </c>
      <c r="N12" s="39">
        <f t="shared" si="1"/>
        <v>4.0340418773327693</v>
      </c>
      <c r="O12" s="173">
        <f t="shared" si="2"/>
        <v>9.0020523866615179</v>
      </c>
      <c r="P12" s="64">
        <f t="shared" si="8"/>
        <v>1.2315217988300859</v>
      </c>
    </row>
    <row r="13" spans="1:16" ht="20.100000000000001" customHeight="1" x14ac:dyDescent="0.25">
      <c r="A13" s="13" t="s">
        <v>169</v>
      </c>
      <c r="B13" s="24">
        <v>982.23</v>
      </c>
      <c r="C13" s="160">
        <v>611.80999999999995</v>
      </c>
      <c r="D13" s="309">
        <f t="shared" si="3"/>
        <v>8.4437483183080697E-2</v>
      </c>
      <c r="E13" s="259">
        <f t="shared" si="0"/>
        <v>5.4616578779868787E-2</v>
      </c>
      <c r="F13" s="64">
        <f t="shared" si="4"/>
        <v>-0.37712144813332932</v>
      </c>
      <c r="H13" s="24">
        <v>462.11599999999993</v>
      </c>
      <c r="I13" s="160">
        <v>378.947</v>
      </c>
      <c r="J13" s="309">
        <f t="shared" si="5"/>
        <v>6.4434007763882667E-2</v>
      </c>
      <c r="K13" s="259">
        <f t="shared" si="6"/>
        <v>4.7117685355068356E-2</v>
      </c>
      <c r="L13" s="64">
        <f t="shared" si="7"/>
        <v>-0.17997429216906563</v>
      </c>
      <c r="N13" s="39">
        <f t="shared" si="1"/>
        <v>4.7047636500615937</v>
      </c>
      <c r="O13" s="173">
        <f t="shared" si="2"/>
        <v>6.1938673771268862</v>
      </c>
      <c r="P13" s="64">
        <f t="shared" si="8"/>
        <v>0.31650978408783564</v>
      </c>
    </row>
    <row r="14" spans="1:16" ht="20.100000000000001" customHeight="1" x14ac:dyDescent="0.25">
      <c r="A14" s="13" t="s">
        <v>173</v>
      </c>
      <c r="B14" s="24">
        <v>382.32000000000005</v>
      </c>
      <c r="C14" s="160">
        <v>492.72999999999996</v>
      </c>
      <c r="D14" s="309">
        <f t="shared" si="3"/>
        <v>3.2866170418899256E-2</v>
      </c>
      <c r="E14" s="259">
        <f t="shared" si="0"/>
        <v>4.3986248773646631E-2</v>
      </c>
      <c r="F14" s="64">
        <f t="shared" si="4"/>
        <v>0.28878949571039941</v>
      </c>
      <c r="H14" s="24">
        <v>195.24700000000001</v>
      </c>
      <c r="I14" s="160">
        <v>294.81400000000002</v>
      </c>
      <c r="J14" s="309">
        <f t="shared" si="5"/>
        <v>2.7223785183535743E-2</v>
      </c>
      <c r="K14" s="259">
        <f t="shared" si="6"/>
        <v>3.6656717932241512E-2</v>
      </c>
      <c r="L14" s="64">
        <f t="shared" si="7"/>
        <v>0.50995405819295558</v>
      </c>
      <c r="N14" s="39">
        <f t="shared" si="1"/>
        <v>5.1068999790751199</v>
      </c>
      <c r="O14" s="173">
        <f t="shared" si="2"/>
        <v>5.9832768453311154</v>
      </c>
      <c r="P14" s="64">
        <f t="shared" si="8"/>
        <v>0.17160642852745098</v>
      </c>
    </row>
    <row r="15" spans="1:16" ht="20.100000000000001" customHeight="1" x14ac:dyDescent="0.25">
      <c r="A15" s="13" t="s">
        <v>182</v>
      </c>
      <c r="B15" s="24">
        <v>234.15000000000003</v>
      </c>
      <c r="C15" s="160">
        <v>347.26</v>
      </c>
      <c r="D15" s="309">
        <f t="shared" si="3"/>
        <v>2.0128724114839035E-2</v>
      </c>
      <c r="E15" s="259">
        <f t="shared" si="0"/>
        <v>3.1000070523687476E-2</v>
      </c>
      <c r="F15" s="64">
        <f t="shared" si="4"/>
        <v>0.48306641042067028</v>
      </c>
      <c r="H15" s="24">
        <v>867.27800000000002</v>
      </c>
      <c r="I15" s="160">
        <v>229.56200000000001</v>
      </c>
      <c r="J15" s="309">
        <f t="shared" si="5"/>
        <v>0.12092677463114164</v>
      </c>
      <c r="K15" s="259">
        <f t="shared" si="6"/>
        <v>2.854338492053032E-2</v>
      </c>
      <c r="L15" s="64">
        <f t="shared" si="7"/>
        <v>-0.73530747926270468</v>
      </c>
      <c r="N15" s="39">
        <f t="shared" si="1"/>
        <v>37.03941917574204</v>
      </c>
      <c r="O15" s="173">
        <f t="shared" si="2"/>
        <v>6.6106663595000867</v>
      </c>
      <c r="P15" s="64">
        <f t="shared" si="8"/>
        <v>-0.82152348750032334</v>
      </c>
    </row>
    <row r="16" spans="1:16" ht="20.100000000000001" customHeight="1" x14ac:dyDescent="0.25">
      <c r="A16" s="13" t="s">
        <v>166</v>
      </c>
      <c r="B16" s="24">
        <v>202.09000000000003</v>
      </c>
      <c r="C16" s="160">
        <v>250.75</v>
      </c>
      <c r="D16" s="309">
        <f t="shared" si="3"/>
        <v>1.7372683563390223E-2</v>
      </c>
      <c r="E16" s="259">
        <f t="shared" si="0"/>
        <v>2.23845754875731E-2</v>
      </c>
      <c r="F16" s="64">
        <f t="shared" si="4"/>
        <v>0.24078380919392331</v>
      </c>
      <c r="H16" s="24">
        <v>139.98099999999999</v>
      </c>
      <c r="I16" s="160">
        <v>208.78800000000001</v>
      </c>
      <c r="J16" s="309">
        <f t="shared" si="5"/>
        <v>1.9517906414831043E-2</v>
      </c>
      <c r="K16" s="259">
        <f t="shared" si="6"/>
        <v>2.5960377809862625E-2</v>
      </c>
      <c r="L16" s="64">
        <f t="shared" si="7"/>
        <v>0.49154528114529844</v>
      </c>
      <c r="N16" s="39">
        <f t="shared" si="1"/>
        <v>6.9266663367806416</v>
      </c>
      <c r="O16" s="173">
        <f t="shared" si="2"/>
        <v>8.3265403788634114</v>
      </c>
      <c r="P16" s="64">
        <f t="shared" si="8"/>
        <v>0.20209924572942539</v>
      </c>
    </row>
    <row r="17" spans="1:16" ht="20.100000000000001" customHeight="1" x14ac:dyDescent="0.25">
      <c r="A17" s="13" t="s">
        <v>181</v>
      </c>
      <c r="B17" s="24">
        <v>10.210000000000001</v>
      </c>
      <c r="C17" s="160">
        <v>91.46</v>
      </c>
      <c r="D17" s="309">
        <f t="shared" si="3"/>
        <v>8.7770349439464683E-4</v>
      </c>
      <c r="E17" s="259">
        <f t="shared" si="0"/>
        <v>8.1646790591961543E-3</v>
      </c>
      <c r="F17" s="64">
        <f t="shared" si="4"/>
        <v>7.9578844270323206</v>
      </c>
      <c r="H17" s="24">
        <v>25.149000000000001</v>
      </c>
      <c r="I17" s="160">
        <v>205.75199999999998</v>
      </c>
      <c r="J17" s="309">
        <f t="shared" si="5"/>
        <v>3.5065889544051401E-3</v>
      </c>
      <c r="K17" s="259">
        <f t="shared" si="6"/>
        <v>2.5582886253687254E-2</v>
      </c>
      <c r="L17" s="64">
        <f t="shared" si="7"/>
        <v>7.1813193367529511</v>
      </c>
      <c r="N17" s="39">
        <f t="shared" si="1"/>
        <v>24.631733594515183</v>
      </c>
      <c r="O17" s="173">
        <f t="shared" si="2"/>
        <v>22.496391865296307</v>
      </c>
      <c r="P17" s="64">
        <f t="shared" si="8"/>
        <v>-8.6690679769870452E-2</v>
      </c>
    </row>
    <row r="18" spans="1:16" ht="20.100000000000001" customHeight="1" x14ac:dyDescent="0.25">
      <c r="A18" s="13" t="s">
        <v>168</v>
      </c>
      <c r="B18" s="24">
        <v>209.77</v>
      </c>
      <c r="C18" s="160">
        <v>315.53999999999996</v>
      </c>
      <c r="D18" s="309">
        <f t="shared" si="3"/>
        <v>1.8032895398547018E-2</v>
      </c>
      <c r="E18" s="259">
        <f t="shared" si="0"/>
        <v>2.8168410565698167E-2</v>
      </c>
      <c r="F18" s="64">
        <f t="shared" si="4"/>
        <v>0.50421890642131839</v>
      </c>
      <c r="H18" s="24">
        <v>113</v>
      </c>
      <c r="I18" s="160">
        <v>169.56999999999996</v>
      </c>
      <c r="J18" s="309">
        <f t="shared" si="5"/>
        <v>1.5755877046712823E-2</v>
      </c>
      <c r="K18" s="259">
        <f t="shared" si="6"/>
        <v>2.1084072193892391E-2</v>
      </c>
      <c r="L18" s="64">
        <f t="shared" si="7"/>
        <v>0.50061946902654841</v>
      </c>
      <c r="N18" s="39">
        <f t="shared" ref="N18" si="9">(H18/B18)*10</f>
        <v>5.3868522667683649</v>
      </c>
      <c r="O18" s="173">
        <f t="shared" ref="O18" si="10">(I18/C18)*10</f>
        <v>5.3739620967230772</v>
      </c>
      <c r="P18" s="64">
        <f t="shared" ref="P18" si="11">(O18-N18)/N18</f>
        <v>-2.3928946640707966E-3</v>
      </c>
    </row>
    <row r="19" spans="1:16" ht="20.100000000000001" customHeight="1" x14ac:dyDescent="0.25">
      <c r="A19" s="13" t="s">
        <v>175</v>
      </c>
      <c r="B19" s="24">
        <v>106.22</v>
      </c>
      <c r="C19" s="160">
        <v>134.89000000000001</v>
      </c>
      <c r="D19" s="309">
        <f t="shared" si="3"/>
        <v>9.131211084681623E-3</v>
      </c>
      <c r="E19" s="259">
        <f t="shared" si="0"/>
        <v>1.2041696460692865E-2</v>
      </c>
      <c r="F19" s="64">
        <f t="shared" ref="F19:F32" si="12">(C19-B19)/B19</f>
        <v>0.2699115044247789</v>
      </c>
      <c r="H19" s="24">
        <v>96.64</v>
      </c>
      <c r="I19" s="160">
        <v>116.127</v>
      </c>
      <c r="J19" s="309">
        <f t="shared" si="5"/>
        <v>1.3474760688445374E-2</v>
      </c>
      <c r="K19" s="259">
        <f t="shared" si="6"/>
        <v>1.4439052023707861E-2</v>
      </c>
      <c r="L19" s="64">
        <f t="shared" si="7"/>
        <v>0.2016452814569536</v>
      </c>
      <c r="N19" s="39">
        <f t="shared" si="1"/>
        <v>9.0980982865750324</v>
      </c>
      <c r="O19" s="173">
        <f t="shared" si="2"/>
        <v>8.6090147527615084</v>
      </c>
      <c r="P19" s="64">
        <f t="shared" ref="P19:P24" si="13">(O19-N19)/N19</f>
        <v>-5.3756677319611465E-2</v>
      </c>
    </row>
    <row r="20" spans="1:16" ht="20.100000000000001" customHeight="1" x14ac:dyDescent="0.25">
      <c r="A20" s="13" t="s">
        <v>179</v>
      </c>
      <c r="B20" s="24">
        <v>51.42</v>
      </c>
      <c r="C20" s="160">
        <v>96.399999999999991</v>
      </c>
      <c r="D20" s="309">
        <f t="shared" si="3"/>
        <v>4.4203245525732352E-3</v>
      </c>
      <c r="E20" s="259">
        <f t="shared" si="0"/>
        <v>8.6056752821617021E-3</v>
      </c>
      <c r="F20" s="64">
        <f t="shared" si="12"/>
        <v>0.87475690392843231</v>
      </c>
      <c r="H20" s="24">
        <v>55.460999999999999</v>
      </c>
      <c r="I20" s="160">
        <v>100.16299999999998</v>
      </c>
      <c r="J20" s="309">
        <f t="shared" si="5"/>
        <v>7.7330681140507958E-3</v>
      </c>
      <c r="K20" s="259">
        <f t="shared" si="6"/>
        <v>1.2454112892356217E-2</v>
      </c>
      <c r="L20" s="64">
        <f t="shared" ref="L20:L29" si="14">(I20-H20)/H20</f>
        <v>0.80600782531869219</v>
      </c>
      <c r="N20" s="39">
        <f t="shared" si="1"/>
        <v>10.785880980163361</v>
      </c>
      <c r="O20" s="173">
        <f t="shared" si="2"/>
        <v>10.390352697095436</v>
      </c>
      <c r="P20" s="64">
        <f t="shared" si="13"/>
        <v>-3.6670929689967206E-2</v>
      </c>
    </row>
    <row r="21" spans="1:16" ht="20.100000000000001" customHeight="1" x14ac:dyDescent="0.25">
      <c r="A21" s="13" t="s">
        <v>174</v>
      </c>
      <c r="B21" s="24">
        <v>301.19000000000005</v>
      </c>
      <c r="C21" s="160">
        <v>86.96</v>
      </c>
      <c r="D21" s="309">
        <f t="shared" si="3"/>
        <v>2.589182325922857E-2</v>
      </c>
      <c r="E21" s="259">
        <f t="shared" si="0"/>
        <v>7.7629618520413035E-3</v>
      </c>
      <c r="F21" s="64">
        <f t="shared" si="12"/>
        <v>-0.71127859490686951</v>
      </c>
      <c r="H21" s="24">
        <v>61.217999999999996</v>
      </c>
      <c r="I21" s="160">
        <v>82.561000000000007</v>
      </c>
      <c r="J21" s="309">
        <f t="shared" si="5"/>
        <v>8.5357812481917303E-3</v>
      </c>
      <c r="K21" s="259">
        <f t="shared" si="6"/>
        <v>1.02655073680483E-2</v>
      </c>
      <c r="L21" s="64">
        <f t="shared" si="14"/>
        <v>0.34863928909797792</v>
      </c>
      <c r="N21" s="39">
        <f t="shared" si="1"/>
        <v>2.0325376008499614</v>
      </c>
      <c r="O21" s="173">
        <f t="shared" si="2"/>
        <v>9.4941352345906189</v>
      </c>
      <c r="P21" s="64">
        <f t="shared" si="13"/>
        <v>3.6710748330660086</v>
      </c>
    </row>
    <row r="22" spans="1:16" ht="20.100000000000001" customHeight="1" x14ac:dyDescent="0.25">
      <c r="A22" s="13" t="s">
        <v>177</v>
      </c>
      <c r="B22" s="24">
        <v>77.03</v>
      </c>
      <c r="C22" s="160">
        <v>70.95</v>
      </c>
      <c r="D22" s="309">
        <f t="shared" si="3"/>
        <v>6.6218903205895827E-3</v>
      </c>
      <c r="E22" s="259">
        <f t="shared" si="0"/>
        <v>6.333741299474822E-3</v>
      </c>
      <c r="F22" s="64">
        <f t="shared" si="12"/>
        <v>-7.8930286901207292E-2</v>
      </c>
      <c r="H22" s="24">
        <v>68.140999999999991</v>
      </c>
      <c r="I22" s="160">
        <v>81.84</v>
      </c>
      <c r="J22" s="309">
        <f t="shared" si="5"/>
        <v>9.5010727242483047E-3</v>
      </c>
      <c r="K22" s="259">
        <f t="shared" si="6"/>
        <v>1.0175859340379512E-2</v>
      </c>
      <c r="L22" s="64">
        <f t="shared" si="14"/>
        <v>0.2010390220278542</v>
      </c>
      <c r="N22" s="39">
        <f t="shared" si="1"/>
        <v>8.8460340127223152</v>
      </c>
      <c r="O22" s="173">
        <f t="shared" si="2"/>
        <v>11.534883720930234</v>
      </c>
      <c r="P22" s="64">
        <f t="shared" si="13"/>
        <v>0.30396104111072036</v>
      </c>
    </row>
    <row r="23" spans="1:16" ht="20.100000000000001" customHeight="1" x14ac:dyDescent="0.25">
      <c r="A23" s="13" t="s">
        <v>184</v>
      </c>
      <c r="B23" s="24">
        <v>123.29</v>
      </c>
      <c r="C23" s="160">
        <v>45.87</v>
      </c>
      <c r="D23" s="309">
        <f t="shared" si="3"/>
        <v>1.0598635046416846E-2</v>
      </c>
      <c r="E23" s="259">
        <f t="shared" si="0"/>
        <v>4.0948373982651175E-3</v>
      </c>
      <c r="F23" s="64">
        <f t="shared" si="12"/>
        <v>-0.62795036093762679</v>
      </c>
      <c r="H23" s="24">
        <v>95.734999999999999</v>
      </c>
      <c r="I23" s="160">
        <v>44.055</v>
      </c>
      <c r="J23" s="309">
        <f t="shared" si="5"/>
        <v>1.3348574239531435E-2</v>
      </c>
      <c r="K23" s="259">
        <f t="shared" si="6"/>
        <v>5.4777307336317119E-3</v>
      </c>
      <c r="L23" s="64">
        <f t="shared" si="14"/>
        <v>-0.53982347103984962</v>
      </c>
      <c r="N23" s="39">
        <f t="shared" si="1"/>
        <v>7.7650255495173983</v>
      </c>
      <c r="O23" s="173">
        <f t="shared" si="2"/>
        <v>9.6043165467625897</v>
      </c>
      <c r="P23" s="64">
        <f t="shared" si="13"/>
        <v>0.23686863430339963</v>
      </c>
    </row>
    <row r="24" spans="1:16" ht="20.100000000000001" customHeight="1" x14ac:dyDescent="0.25">
      <c r="A24" s="13" t="s">
        <v>197</v>
      </c>
      <c r="B24" s="24">
        <v>192.13</v>
      </c>
      <c r="C24" s="160">
        <v>48.150000000000006</v>
      </c>
      <c r="D24" s="309">
        <f t="shared" si="3"/>
        <v>1.6516471339671251E-2</v>
      </c>
      <c r="E24" s="259">
        <f t="shared" si="0"/>
        <v>4.2983741165569089E-3</v>
      </c>
      <c r="F24" s="64">
        <f t="shared" si="12"/>
        <v>-0.74938843491386042</v>
      </c>
      <c r="H24" s="24">
        <v>152.95500000000001</v>
      </c>
      <c r="I24" s="160">
        <v>42.710999999999999</v>
      </c>
      <c r="J24" s="309">
        <f t="shared" si="5"/>
        <v>2.1326904191858054E-2</v>
      </c>
      <c r="K24" s="259">
        <f t="shared" si="6"/>
        <v>5.3106198471034854E-3</v>
      </c>
      <c r="L24" s="64">
        <f t="shared" si="14"/>
        <v>-0.72076100813964894</v>
      </c>
      <c r="N24" s="39">
        <f t="shared" si="1"/>
        <v>7.9610159787643786</v>
      </c>
      <c r="O24" s="173">
        <f t="shared" si="2"/>
        <v>8.8704049844236739</v>
      </c>
      <c r="P24" s="64">
        <f t="shared" si="13"/>
        <v>0.11423027011691046</v>
      </c>
    </row>
    <row r="25" spans="1:16" ht="20.100000000000001" customHeight="1" x14ac:dyDescent="0.25">
      <c r="A25" s="13" t="s">
        <v>172</v>
      </c>
      <c r="B25" s="24">
        <v>116.91</v>
      </c>
      <c r="C25" s="160">
        <v>61.49</v>
      </c>
      <c r="D25" s="309">
        <f t="shared" si="3"/>
        <v>1.005017781877357E-2</v>
      </c>
      <c r="E25" s="259">
        <f t="shared" si="0"/>
        <v>5.4892424595448458E-3</v>
      </c>
      <c r="F25" s="64">
        <f t="shared" si="12"/>
        <v>-0.47403985972115298</v>
      </c>
      <c r="H25" s="24">
        <v>80.024000000000001</v>
      </c>
      <c r="I25" s="160">
        <v>42.544000000000004</v>
      </c>
      <c r="J25" s="309">
        <f t="shared" si="5"/>
        <v>1.1157949599877407E-2</v>
      </c>
      <c r="K25" s="259">
        <f t="shared" si="6"/>
        <v>5.289855324744696E-3</v>
      </c>
      <c r="L25" s="64">
        <f t="shared" si="14"/>
        <v>-0.46835949215235423</v>
      </c>
      <c r="N25" s="39">
        <f t="shared" ref="N25:N27" si="15">(H25/B25)*10</f>
        <v>6.8449234453853389</v>
      </c>
      <c r="O25" s="173">
        <f t="shared" ref="O25:O27" si="16">(I25/C25)*10</f>
        <v>6.9188485932671986</v>
      </c>
      <c r="P25" s="64">
        <f t="shared" ref="P25:P27" si="17">(O25-N25)/N25</f>
        <v>1.0799996299695358E-2</v>
      </c>
    </row>
    <row r="26" spans="1:16" ht="20.100000000000001" customHeight="1" x14ac:dyDescent="0.25">
      <c r="A26" s="13" t="s">
        <v>198</v>
      </c>
      <c r="B26" s="24">
        <v>12.11</v>
      </c>
      <c r="C26" s="160">
        <v>16.75</v>
      </c>
      <c r="D26" s="309">
        <f t="shared" si="3"/>
        <v>1.0410371515297914E-3</v>
      </c>
      <c r="E26" s="259">
        <f t="shared" si="0"/>
        <v>1.4952807155208354E-3</v>
      </c>
      <c r="F26" s="64">
        <f t="shared" si="12"/>
        <v>0.38315441783649884</v>
      </c>
      <c r="H26" s="24">
        <v>16.640999999999998</v>
      </c>
      <c r="I26" s="160">
        <v>38.981000000000002</v>
      </c>
      <c r="J26" s="309">
        <f t="shared" si="5"/>
        <v>2.3202969020738769E-3</v>
      </c>
      <c r="K26" s="259">
        <f t="shared" si="6"/>
        <v>4.8468374016047621E-3</v>
      </c>
      <c r="L26" s="64">
        <f t="shared" si="14"/>
        <v>1.3424673997956857</v>
      </c>
      <c r="N26" s="39">
        <f t="shared" si="15"/>
        <v>13.741535920726671</v>
      </c>
      <c r="O26" s="173">
        <f t="shared" si="16"/>
        <v>23.272238805970147</v>
      </c>
      <c r="P26" s="64">
        <f t="shared" si="17"/>
        <v>0.69356896785228361</v>
      </c>
    </row>
    <row r="27" spans="1:16" ht="20.100000000000001" customHeight="1" x14ac:dyDescent="0.25">
      <c r="A27" s="13" t="s">
        <v>203</v>
      </c>
      <c r="B27" s="24">
        <v>0.42</v>
      </c>
      <c r="C27" s="160">
        <v>12.219999999999999</v>
      </c>
      <c r="D27" s="309">
        <f t="shared" si="3"/>
        <v>3.610533473513728E-5</v>
      </c>
      <c r="E27" s="259">
        <f t="shared" si="0"/>
        <v>1.0908853936516182E-3</v>
      </c>
      <c r="F27" s="64">
        <f t="shared" si="12"/>
        <v>28.095238095238095</v>
      </c>
      <c r="H27" s="24">
        <v>23.650000000000002</v>
      </c>
      <c r="I27" s="160">
        <v>38.914999999999999</v>
      </c>
      <c r="J27" s="309">
        <f t="shared" si="5"/>
        <v>3.2975795765907818E-3</v>
      </c>
      <c r="K27" s="259">
        <f t="shared" si="6"/>
        <v>4.8386310634270365E-3</v>
      </c>
      <c r="L27" s="64">
        <f t="shared" si="14"/>
        <v>0.64545454545454528</v>
      </c>
      <c r="N27" s="39">
        <f t="shared" si="15"/>
        <v>563.09523809523819</v>
      </c>
      <c r="O27" s="173">
        <f t="shared" si="16"/>
        <v>31.845335515548285</v>
      </c>
      <c r="P27" s="64">
        <f t="shared" si="17"/>
        <v>-0.94344591578634129</v>
      </c>
    </row>
    <row r="28" spans="1:16" ht="20.100000000000001" customHeight="1" x14ac:dyDescent="0.25">
      <c r="A28" s="13" t="s">
        <v>165</v>
      </c>
      <c r="B28" s="24">
        <v>89.88</v>
      </c>
      <c r="C28" s="160">
        <v>75.92</v>
      </c>
      <c r="D28" s="309">
        <f t="shared" si="3"/>
        <v>7.7265416333193769E-3</v>
      </c>
      <c r="E28" s="259">
        <f t="shared" si="0"/>
        <v>6.7774156371547354E-3</v>
      </c>
      <c r="F28" s="64">
        <f t="shared" si="12"/>
        <v>-0.15531820204717395</v>
      </c>
      <c r="H28" s="24">
        <v>63.331999999999994</v>
      </c>
      <c r="I28" s="160">
        <v>33.869</v>
      </c>
      <c r="J28" s="309">
        <f t="shared" si="5"/>
        <v>8.8305416382514733E-3</v>
      </c>
      <c r="K28" s="259">
        <f t="shared" si="6"/>
        <v>4.2112192082027567E-3</v>
      </c>
      <c r="L28" s="64">
        <f t="shared" si="14"/>
        <v>-0.46521505715909806</v>
      </c>
      <c r="N28" s="39">
        <f t="shared" ref="N28:N29" si="18">(H28/B28)*10</f>
        <v>7.0462839341344008</v>
      </c>
      <c r="O28" s="173">
        <f t="shared" ref="O28:O29" si="19">(I28/C28)*10</f>
        <v>4.4611433087460481</v>
      </c>
      <c r="P28" s="64">
        <f t="shared" ref="P28:P29" si="20">(O28-N28)/N28</f>
        <v>-0.36687999654188269</v>
      </c>
    </row>
    <row r="29" spans="1:16" ht="20.100000000000001" customHeight="1" x14ac:dyDescent="0.25">
      <c r="A29" s="13" t="s">
        <v>190</v>
      </c>
      <c r="B29" s="24">
        <v>24.380000000000003</v>
      </c>
      <c r="C29" s="160">
        <v>46.04</v>
      </c>
      <c r="D29" s="309">
        <f t="shared" si="3"/>
        <v>2.0958287162920167E-3</v>
      </c>
      <c r="E29" s="259">
        <f t="shared" si="0"/>
        <v>4.1100133816465226E-3</v>
      </c>
      <c r="F29" s="64">
        <f t="shared" si="12"/>
        <v>0.88843314191960598</v>
      </c>
      <c r="H29" s="24">
        <v>20.928000000000001</v>
      </c>
      <c r="I29" s="160">
        <v>30.467000000000002</v>
      </c>
      <c r="J29" s="309">
        <f t="shared" si="5"/>
        <v>2.9180442020673098E-3</v>
      </c>
      <c r="K29" s="259">
        <f t="shared" si="6"/>
        <v>3.7882197766781838E-3</v>
      </c>
      <c r="L29" s="64">
        <f t="shared" si="14"/>
        <v>0.4558008409785933</v>
      </c>
      <c r="N29" s="39">
        <f t="shared" si="18"/>
        <v>8.5840853158326489</v>
      </c>
      <c r="O29" s="173">
        <f t="shared" si="19"/>
        <v>6.6175065160729805</v>
      </c>
      <c r="P29" s="64">
        <f t="shared" si="20"/>
        <v>-0.22909590566772134</v>
      </c>
    </row>
    <row r="30" spans="1:16" ht="20.100000000000001" customHeight="1" x14ac:dyDescent="0.25">
      <c r="A30" s="13" t="s">
        <v>178</v>
      </c>
      <c r="B30" s="24">
        <v>43.74</v>
      </c>
      <c r="C30" s="160">
        <v>37.730000000000004</v>
      </c>
      <c r="D30" s="309">
        <f t="shared" si="3"/>
        <v>3.7601127174164395E-3</v>
      </c>
      <c r="E30" s="259">
        <f t="shared" si="0"/>
        <v>3.3681756057672312E-3</v>
      </c>
      <c r="F30" s="64">
        <f t="shared" si="12"/>
        <v>-0.13740283493369909</v>
      </c>
      <c r="H30" s="24">
        <v>35.902999999999999</v>
      </c>
      <c r="I30" s="160">
        <v>25.125000000000004</v>
      </c>
      <c r="J30" s="309">
        <f t="shared" si="5"/>
        <v>5.0060464921073498E-3</v>
      </c>
      <c r="K30" s="259">
        <f t="shared" si="6"/>
        <v>3.1240037381113786E-3</v>
      </c>
      <c r="L30" s="64">
        <f t="shared" ref="L30:L31" si="21">(I30-H30)/H30</f>
        <v>-0.30019775506225094</v>
      </c>
      <c r="N30" s="39">
        <f t="shared" ref="N30:N31" si="22">(H30/B30)*10</f>
        <v>8.2082761774119799</v>
      </c>
      <c r="O30" s="173">
        <f t="shared" ref="O30:O31" si="23">(I30/C30)*10</f>
        <v>6.6591571693612517</v>
      </c>
      <c r="P30" s="64">
        <f t="shared" ref="P30:P31" si="24">(O30-N30)/N30</f>
        <v>-0.18872647247343913</v>
      </c>
    </row>
    <row r="31" spans="1:16" ht="20.100000000000001" customHeight="1" x14ac:dyDescent="0.25">
      <c r="A31" s="13" t="s">
        <v>176</v>
      </c>
      <c r="B31" s="24">
        <v>41.23</v>
      </c>
      <c r="C31" s="160">
        <v>42.08</v>
      </c>
      <c r="D31" s="309">
        <f t="shared" si="3"/>
        <v>3.5443403598326424E-3</v>
      </c>
      <c r="E31" s="259">
        <f t="shared" si="0"/>
        <v>3.7565022393502537E-3</v>
      </c>
      <c r="F31" s="64">
        <f t="shared" si="12"/>
        <v>2.061605626970656E-2</v>
      </c>
      <c r="H31" s="24">
        <v>29.984000000000002</v>
      </c>
      <c r="I31" s="160">
        <v>23.499000000000002</v>
      </c>
      <c r="J31" s="309">
        <f t="shared" si="5"/>
        <v>4.1807452864481183E-3</v>
      </c>
      <c r="K31" s="259">
        <f t="shared" si="6"/>
        <v>2.9218294066419618E-3</v>
      </c>
      <c r="L31" s="64">
        <f t="shared" si="21"/>
        <v>-0.21628201707577371</v>
      </c>
      <c r="N31" s="39">
        <f t="shared" si="22"/>
        <v>7.2723744845985934</v>
      </c>
      <c r="O31" s="173">
        <f t="shared" si="23"/>
        <v>5.5843631178707227</v>
      </c>
      <c r="P31" s="64">
        <f t="shared" si="24"/>
        <v>-0.2321128223392146</v>
      </c>
    </row>
    <row r="32" spans="1:16" ht="20.100000000000001" customHeight="1" thickBot="1" x14ac:dyDescent="0.3">
      <c r="A32" s="13" t="s">
        <v>17</v>
      </c>
      <c r="B32" s="24">
        <f>B33-SUM(B7:B31)</f>
        <v>416.09000000000196</v>
      </c>
      <c r="C32" s="160">
        <f>C33-SUM(C7:C31)</f>
        <v>165.59000000000196</v>
      </c>
      <c r="D32" s="309">
        <f t="shared" si="3"/>
        <v>3.5769211261769858E-2</v>
      </c>
      <c r="E32" s="259">
        <f t="shared" si="0"/>
        <v>1.4782300518393915E-2</v>
      </c>
      <c r="F32" s="64">
        <f t="shared" si="12"/>
        <v>-0.60203321396812903</v>
      </c>
      <c r="H32" s="24">
        <f>H33-SUM(H7:H31)</f>
        <v>254.06000000000222</v>
      </c>
      <c r="I32" s="160">
        <f>I33-SUM(I7:I31)</f>
        <v>156.3670000000011</v>
      </c>
      <c r="J32" s="309">
        <f t="shared" si="5"/>
        <v>3.5424231172459249E-2</v>
      </c>
      <c r="K32" s="259">
        <f t="shared" si="6"/>
        <v>1.9442431542975733E-2</v>
      </c>
      <c r="L32" s="64">
        <f t="shared" si="7"/>
        <v>-0.38452727702117717</v>
      </c>
      <c r="N32" s="39">
        <f t="shared" si="1"/>
        <v>6.1058905525247189</v>
      </c>
      <c r="O32" s="173">
        <f t="shared" si="2"/>
        <v>9.4430219216135782</v>
      </c>
      <c r="P32" s="64">
        <f t="shared" si="8"/>
        <v>0.54654293921285435</v>
      </c>
    </row>
    <row r="33" spans="1:16" ht="26.25" customHeight="1" thickBot="1" x14ac:dyDescent="0.3">
      <c r="A33" s="17" t="s">
        <v>18</v>
      </c>
      <c r="B33" s="22">
        <v>11632.630000000001</v>
      </c>
      <c r="C33" s="165">
        <v>11201.91</v>
      </c>
      <c r="D33" s="305">
        <f>SUM(D7:D32)</f>
        <v>1.0000000000000002</v>
      </c>
      <c r="E33" s="306">
        <f>SUM(E7:E32)</f>
        <v>1.0000000000000002</v>
      </c>
      <c r="F33" s="69">
        <f>(C33-B33)/B33</f>
        <v>-3.7026880421710408E-2</v>
      </c>
      <c r="G33" s="2"/>
      <c r="H33" s="22">
        <v>7171.9270000000024</v>
      </c>
      <c r="I33" s="165">
        <v>8042.5640000000003</v>
      </c>
      <c r="J33" s="305">
        <f>SUM(J7:J32)</f>
        <v>0.99999999999999989</v>
      </c>
      <c r="K33" s="306">
        <f>SUM(K7:K32)</f>
        <v>1</v>
      </c>
      <c r="L33" s="69">
        <f t="shared" si="7"/>
        <v>0.1213951285337954</v>
      </c>
      <c r="N33" s="34">
        <f t="shared" si="1"/>
        <v>6.1653529769278324</v>
      </c>
      <c r="O33" s="166">
        <f>(I33/C33)*10</f>
        <v>7.1796363298758878</v>
      </c>
      <c r="P33" s="69">
        <f t="shared" si="8"/>
        <v>0.16451342798112889</v>
      </c>
    </row>
    <row r="35" spans="1:16" ht="15.75" thickBot="1" x14ac:dyDescent="0.3"/>
    <row r="36" spans="1:16" x14ac:dyDescent="0.25">
      <c r="A36" s="467" t="s">
        <v>2</v>
      </c>
      <c r="B36" s="454" t="s">
        <v>1</v>
      </c>
      <c r="C36" s="450"/>
      <c r="D36" s="454" t="s">
        <v>104</v>
      </c>
      <c r="E36" s="450"/>
      <c r="F36" s="148" t="s">
        <v>0</v>
      </c>
      <c r="H36" s="465" t="s">
        <v>19</v>
      </c>
      <c r="I36" s="466"/>
      <c r="J36" s="454" t="s">
        <v>104</v>
      </c>
      <c r="K36" s="455"/>
      <c r="L36" s="148" t="s">
        <v>0</v>
      </c>
      <c r="N36" s="462" t="s">
        <v>22</v>
      </c>
      <c r="O36" s="450"/>
      <c r="P36" s="148" t="s">
        <v>0</v>
      </c>
    </row>
    <row r="37" spans="1:16" x14ac:dyDescent="0.25">
      <c r="A37" s="468"/>
      <c r="B37" s="457" t="str">
        <f>B5</f>
        <v>jan-jun</v>
      </c>
      <c r="C37" s="459"/>
      <c r="D37" s="457" t="str">
        <f>B5</f>
        <v>jan-jun</v>
      </c>
      <c r="E37" s="459"/>
      <c r="F37" s="149" t="str">
        <f>F5</f>
        <v>2022/2021</v>
      </c>
      <c r="H37" s="460" t="str">
        <f>B5</f>
        <v>jan-jun</v>
      </c>
      <c r="I37" s="459"/>
      <c r="J37" s="457" t="str">
        <f>B5</f>
        <v>jan-jun</v>
      </c>
      <c r="K37" s="458"/>
      <c r="L37" s="149" t="str">
        <f>L5</f>
        <v>2022/2021</v>
      </c>
      <c r="N37" s="460" t="str">
        <f>B5</f>
        <v>jan-jun</v>
      </c>
      <c r="O37" s="458"/>
      <c r="P37" s="149" t="str">
        <f>P5</f>
        <v>2022/2021</v>
      </c>
    </row>
    <row r="38" spans="1:16" ht="19.5" customHeight="1" thickBot="1" x14ac:dyDescent="0.3">
      <c r="A38" s="469"/>
      <c r="B38" s="117">
        <f>B6</f>
        <v>2021</v>
      </c>
      <c r="C38" s="152">
        <f>C6</f>
        <v>2022</v>
      </c>
      <c r="D38" s="117">
        <f>B6</f>
        <v>2021</v>
      </c>
      <c r="E38" s="152">
        <f>C6</f>
        <v>2022</v>
      </c>
      <c r="F38" s="150" t="s">
        <v>1</v>
      </c>
      <c r="H38" s="30">
        <f>B6</f>
        <v>2021</v>
      </c>
      <c r="I38" s="152">
        <f>C6</f>
        <v>2022</v>
      </c>
      <c r="J38" s="117">
        <f>B6</f>
        <v>2021</v>
      </c>
      <c r="K38" s="152">
        <f>C6</f>
        <v>2022</v>
      </c>
      <c r="L38" s="321">
        <v>1000</v>
      </c>
      <c r="N38" s="30">
        <f>B6</f>
        <v>2021</v>
      </c>
      <c r="O38" s="152">
        <f>C6</f>
        <v>2022</v>
      </c>
      <c r="P38" s="150"/>
    </row>
    <row r="39" spans="1:16" ht="20.100000000000001" customHeight="1" x14ac:dyDescent="0.25">
      <c r="A39" s="44" t="s">
        <v>163</v>
      </c>
      <c r="B39" s="45">
        <v>3027.5600000000004</v>
      </c>
      <c r="C39" s="167">
        <v>3094.7699999999995</v>
      </c>
      <c r="D39" s="309">
        <f t="shared" ref="D39:D56" si="25">B39/$B$57</f>
        <v>0.42969956399309661</v>
      </c>
      <c r="E39" s="308">
        <f t="shared" ref="E39:E56" si="26">C39/$C$57</f>
        <v>0.46608754060684748</v>
      </c>
      <c r="F39" s="64">
        <f>(C39-B39)/B39</f>
        <v>2.2199394892256179E-2</v>
      </c>
      <c r="H39" s="45">
        <v>1111.6960000000001</v>
      </c>
      <c r="I39" s="167">
        <v>1144.7979999999998</v>
      </c>
      <c r="J39" s="309">
        <f t="shared" ref="J39:J54" si="27">H39/$H$57</f>
        <v>0.36415045885022784</v>
      </c>
      <c r="K39" s="308">
        <f t="shared" ref="K39:K56" si="28">I39/$I$57</f>
        <v>0.36332436023000431</v>
      </c>
      <c r="L39" s="64">
        <f>(I39-H39)/H39</f>
        <v>2.9776125847353622E-2</v>
      </c>
      <c r="N39" s="39">
        <f t="shared" ref="N39:N57" si="29">(H39/B39)*10</f>
        <v>3.67192062254753</v>
      </c>
      <c r="O39" s="172">
        <f t="shared" ref="O39:O57" si="30">(I39/C39)*10</f>
        <v>3.6991375772674546</v>
      </c>
      <c r="P39" s="73">
        <f t="shared" si="8"/>
        <v>7.4121849347173023E-3</v>
      </c>
    </row>
    <row r="40" spans="1:16" ht="20.100000000000001" customHeight="1" x14ac:dyDescent="0.25">
      <c r="A40" s="44" t="s">
        <v>167</v>
      </c>
      <c r="B40" s="24">
        <v>1603.6000000000001</v>
      </c>
      <c r="C40" s="160">
        <v>1546.67</v>
      </c>
      <c r="D40" s="309">
        <f t="shared" si="25"/>
        <v>0.22759787446634572</v>
      </c>
      <c r="E40" s="259">
        <f t="shared" si="26"/>
        <v>0.23293608779663527</v>
      </c>
      <c r="F40" s="64">
        <f t="shared" ref="F40:F57" si="31">(C40-B40)/B40</f>
        <v>-3.550137191319535E-2</v>
      </c>
      <c r="H40" s="24">
        <v>691.83699999999988</v>
      </c>
      <c r="I40" s="160">
        <v>673.86199999999997</v>
      </c>
      <c r="J40" s="309">
        <f t="shared" si="27"/>
        <v>0.22662019203052364</v>
      </c>
      <c r="K40" s="259">
        <f t="shared" si="28"/>
        <v>0.2138634763803843</v>
      </c>
      <c r="L40" s="64">
        <f t="shared" ref="L40:L57" si="32">(I40-H40)/H40</f>
        <v>-2.5981553458401203E-2</v>
      </c>
      <c r="N40" s="39">
        <f t="shared" si="29"/>
        <v>4.3142741332002981</v>
      </c>
      <c r="O40" s="173">
        <f t="shared" si="30"/>
        <v>4.3568569895323499</v>
      </c>
      <c r="P40" s="64">
        <f t="shared" si="8"/>
        <v>9.8702249827746051E-3</v>
      </c>
    </row>
    <row r="41" spans="1:16" ht="20.100000000000001" customHeight="1" x14ac:dyDescent="0.25">
      <c r="A41" s="44" t="s">
        <v>169</v>
      </c>
      <c r="B41" s="24">
        <v>982.23</v>
      </c>
      <c r="C41" s="160">
        <v>611.80999999999995</v>
      </c>
      <c r="D41" s="309">
        <f t="shared" si="25"/>
        <v>0.13940724634390045</v>
      </c>
      <c r="E41" s="259">
        <f t="shared" si="26"/>
        <v>9.2141586682911947E-2</v>
      </c>
      <c r="F41" s="64">
        <f t="shared" si="31"/>
        <v>-0.37712144813332932</v>
      </c>
      <c r="H41" s="24">
        <v>462.11599999999993</v>
      </c>
      <c r="I41" s="160">
        <v>378.947</v>
      </c>
      <c r="J41" s="309">
        <f t="shared" si="27"/>
        <v>0.15137209582658553</v>
      </c>
      <c r="K41" s="259">
        <f t="shared" si="28"/>
        <v>0.12026634946608875</v>
      </c>
      <c r="L41" s="64">
        <f t="shared" si="32"/>
        <v>-0.17997429216906563</v>
      </c>
      <c r="N41" s="39">
        <f t="shared" si="29"/>
        <v>4.7047636500615937</v>
      </c>
      <c r="O41" s="173">
        <f t="shared" si="30"/>
        <v>6.1938673771268862</v>
      </c>
      <c r="P41" s="64">
        <f t="shared" si="8"/>
        <v>0.31650978408783564</v>
      </c>
    </row>
    <row r="42" spans="1:16" ht="20.100000000000001" customHeight="1" x14ac:dyDescent="0.25">
      <c r="A42" s="44" t="s">
        <v>173</v>
      </c>
      <c r="B42" s="24">
        <v>382.32000000000005</v>
      </c>
      <c r="C42" s="160">
        <v>492.72999999999996</v>
      </c>
      <c r="D42" s="309">
        <f t="shared" si="25"/>
        <v>5.4262421655009545E-2</v>
      </c>
      <c r="E42" s="259">
        <f t="shared" si="26"/>
        <v>7.4207554643224538E-2</v>
      </c>
      <c r="F42" s="64">
        <f t="shared" si="31"/>
        <v>0.28878949571039941</v>
      </c>
      <c r="H42" s="24">
        <v>195.24700000000001</v>
      </c>
      <c r="I42" s="160">
        <v>294.81400000000002</v>
      </c>
      <c r="J42" s="309">
        <f t="shared" si="27"/>
        <v>6.3955689900054E-2</v>
      </c>
      <c r="K42" s="259">
        <f t="shared" si="28"/>
        <v>9.3565072560266971E-2</v>
      </c>
      <c r="L42" s="64">
        <f t="shared" si="32"/>
        <v>0.50995405819295558</v>
      </c>
      <c r="N42" s="39">
        <f t="shared" si="29"/>
        <v>5.1068999790751199</v>
      </c>
      <c r="O42" s="173">
        <f t="shared" si="30"/>
        <v>5.9832768453311154</v>
      </c>
      <c r="P42" s="64">
        <f t="shared" si="8"/>
        <v>0.17160642852745098</v>
      </c>
    </row>
    <row r="43" spans="1:16" ht="20.100000000000001" customHeight="1" x14ac:dyDescent="0.25">
      <c r="A43" s="44" t="s">
        <v>168</v>
      </c>
      <c r="B43" s="24">
        <v>209.77</v>
      </c>
      <c r="C43" s="160">
        <v>315.53999999999996</v>
      </c>
      <c r="D43" s="309">
        <f t="shared" si="25"/>
        <v>2.9772515668998092E-2</v>
      </c>
      <c r="E43" s="259">
        <f t="shared" si="26"/>
        <v>4.7521871597270449E-2</v>
      </c>
      <c r="F43" s="64">
        <f t="shared" si="31"/>
        <v>0.50421890642131839</v>
      </c>
      <c r="H43" s="24">
        <v>113</v>
      </c>
      <c r="I43" s="160">
        <v>169.56999999999996</v>
      </c>
      <c r="J43" s="309">
        <f t="shared" si="27"/>
        <v>3.701461717058957E-2</v>
      </c>
      <c r="K43" s="259">
        <f t="shared" si="28"/>
        <v>5.3816404085438502E-2</v>
      </c>
      <c r="L43" s="64">
        <f t="shared" si="32"/>
        <v>0.50061946902654841</v>
      </c>
      <c r="N43" s="39">
        <f t="shared" si="29"/>
        <v>5.3868522667683649</v>
      </c>
      <c r="O43" s="173">
        <f t="shared" si="30"/>
        <v>5.3739620967230772</v>
      </c>
      <c r="P43" s="64">
        <f t="shared" si="8"/>
        <v>-2.3928946640707966E-3</v>
      </c>
    </row>
    <row r="44" spans="1:16" ht="20.100000000000001" customHeight="1" x14ac:dyDescent="0.25">
      <c r="A44" s="44" t="s">
        <v>175</v>
      </c>
      <c r="B44" s="24">
        <v>106.22</v>
      </c>
      <c r="C44" s="160">
        <v>134.89000000000001</v>
      </c>
      <c r="D44" s="309">
        <f t="shared" si="25"/>
        <v>1.507573349078027E-2</v>
      </c>
      <c r="E44" s="259">
        <f t="shared" si="26"/>
        <v>2.0315095581402712E-2</v>
      </c>
      <c r="F44" s="64">
        <f t="shared" si="31"/>
        <v>0.2699115044247789</v>
      </c>
      <c r="H44" s="24">
        <v>96.64</v>
      </c>
      <c r="I44" s="160">
        <v>116.127</v>
      </c>
      <c r="J44" s="309">
        <f t="shared" si="27"/>
        <v>3.1655686755449344E-2</v>
      </c>
      <c r="K44" s="259">
        <f t="shared" si="28"/>
        <v>3.6855207626524257E-2</v>
      </c>
      <c r="L44" s="64">
        <f t="shared" si="32"/>
        <v>0.2016452814569536</v>
      </c>
      <c r="N44" s="39">
        <f t="shared" si="29"/>
        <v>9.0980982865750324</v>
      </c>
      <c r="O44" s="173">
        <f t="shared" si="30"/>
        <v>8.6090147527615084</v>
      </c>
      <c r="P44" s="64">
        <f t="shared" si="8"/>
        <v>-5.3756677319611465E-2</v>
      </c>
    </row>
    <row r="45" spans="1:16" ht="20.100000000000001" customHeight="1" x14ac:dyDescent="0.25">
      <c r="A45" s="44" t="s">
        <v>179</v>
      </c>
      <c r="B45" s="24">
        <v>51.42</v>
      </c>
      <c r="C45" s="160">
        <v>96.399999999999991</v>
      </c>
      <c r="D45" s="309">
        <f t="shared" si="25"/>
        <v>7.2980061767644652E-3</v>
      </c>
      <c r="E45" s="259">
        <f t="shared" si="26"/>
        <v>1.4518312803374759E-2</v>
      </c>
      <c r="F45" s="64">
        <f t="shared" si="31"/>
        <v>0.87475690392843231</v>
      </c>
      <c r="H45" s="24">
        <v>55.460999999999999</v>
      </c>
      <c r="I45" s="160">
        <v>100.16299999999998</v>
      </c>
      <c r="J45" s="309">
        <f t="shared" si="27"/>
        <v>1.8166970645115646E-2</v>
      </c>
      <c r="K45" s="259">
        <f t="shared" si="28"/>
        <v>3.1788715470954632E-2</v>
      </c>
      <c r="L45" s="64">
        <f t="shared" si="32"/>
        <v>0.80600782531869219</v>
      </c>
      <c r="N45" s="39">
        <f t="shared" si="29"/>
        <v>10.785880980163361</v>
      </c>
      <c r="O45" s="173">
        <f t="shared" si="30"/>
        <v>10.390352697095436</v>
      </c>
      <c r="P45" s="64">
        <f t="shared" si="8"/>
        <v>-3.6670929689967206E-2</v>
      </c>
    </row>
    <row r="46" spans="1:16" ht="20.100000000000001" customHeight="1" x14ac:dyDescent="0.25">
      <c r="A46" s="44" t="s">
        <v>174</v>
      </c>
      <c r="B46" s="24">
        <v>301.19000000000005</v>
      </c>
      <c r="C46" s="160">
        <v>86.96</v>
      </c>
      <c r="D46" s="309">
        <f t="shared" si="25"/>
        <v>4.2747695067671912E-2</v>
      </c>
      <c r="E46" s="259">
        <f t="shared" si="26"/>
        <v>1.3096602503957147E-2</v>
      </c>
      <c r="F46" s="64">
        <f t="shared" si="31"/>
        <v>-0.71127859490686951</v>
      </c>
      <c r="H46" s="24">
        <v>61.217999999999996</v>
      </c>
      <c r="I46" s="160">
        <v>82.561000000000007</v>
      </c>
      <c r="J46" s="309">
        <f t="shared" si="27"/>
        <v>2.005275074291285E-2</v>
      </c>
      <c r="K46" s="259">
        <f t="shared" si="28"/>
        <v>2.6202371514406377E-2</v>
      </c>
      <c r="L46" s="64">
        <f t="shared" si="32"/>
        <v>0.34863928909797792</v>
      </c>
      <c r="N46" s="39">
        <f t="shared" si="29"/>
        <v>2.0325376008499614</v>
      </c>
      <c r="O46" s="173">
        <f t="shared" si="30"/>
        <v>9.4941352345906189</v>
      </c>
      <c r="P46" s="64">
        <f t="shared" si="8"/>
        <v>3.6710748330660086</v>
      </c>
    </row>
    <row r="47" spans="1:16" ht="20.100000000000001" customHeight="1" x14ac:dyDescent="0.25">
      <c r="A47" s="44" t="s">
        <v>172</v>
      </c>
      <c r="B47" s="24">
        <v>116.91</v>
      </c>
      <c r="C47" s="160">
        <v>61.49</v>
      </c>
      <c r="D47" s="309">
        <f t="shared" si="25"/>
        <v>1.6592958034335543E-2</v>
      </c>
      <c r="E47" s="259">
        <f t="shared" si="26"/>
        <v>9.2606955838123867E-3</v>
      </c>
      <c r="F47" s="64">
        <f t="shared" si="31"/>
        <v>-0.47403985972115298</v>
      </c>
      <c r="H47" s="24">
        <v>80.024000000000001</v>
      </c>
      <c r="I47" s="160">
        <v>42.544000000000004</v>
      </c>
      <c r="J47" s="309">
        <f t="shared" si="27"/>
        <v>2.6212900216453623E-2</v>
      </c>
      <c r="K47" s="259">
        <f t="shared" si="28"/>
        <v>1.3502182552402526E-2</v>
      </c>
      <c r="L47" s="64">
        <f t="shared" si="32"/>
        <v>-0.46835949215235423</v>
      </c>
      <c r="N47" s="39">
        <f t="shared" si="29"/>
        <v>6.8449234453853389</v>
      </c>
      <c r="O47" s="173">
        <f t="shared" si="30"/>
        <v>6.9188485932671986</v>
      </c>
      <c r="P47" s="64">
        <f t="shared" si="8"/>
        <v>1.0799996299695358E-2</v>
      </c>
    </row>
    <row r="48" spans="1:16" ht="20.100000000000001" customHeight="1" x14ac:dyDescent="0.25">
      <c r="A48" s="44" t="s">
        <v>190</v>
      </c>
      <c r="B48" s="24">
        <v>24.380000000000003</v>
      </c>
      <c r="C48" s="160">
        <v>46.04</v>
      </c>
      <c r="D48" s="309">
        <f t="shared" si="25"/>
        <v>3.4602370787537471E-3</v>
      </c>
      <c r="E48" s="259">
        <f t="shared" si="26"/>
        <v>6.9338498077528418E-3</v>
      </c>
      <c r="F48" s="64">
        <f t="shared" si="31"/>
        <v>0.88843314191960598</v>
      </c>
      <c r="H48" s="24">
        <v>20.928000000000001</v>
      </c>
      <c r="I48" s="160">
        <v>30.467000000000002</v>
      </c>
      <c r="J48" s="309">
        <f t="shared" si="27"/>
        <v>6.8552381251867122E-3</v>
      </c>
      <c r="K48" s="259">
        <f t="shared" si="28"/>
        <v>9.6693069721711117E-3</v>
      </c>
      <c r="L48" s="64">
        <f t="shared" si="32"/>
        <v>0.4558008409785933</v>
      </c>
      <c r="N48" s="39">
        <f t="shared" si="29"/>
        <v>8.5840853158326489</v>
      </c>
      <c r="O48" s="173">
        <f t="shared" si="30"/>
        <v>6.6175065160729805</v>
      </c>
      <c r="P48" s="64">
        <f t="shared" si="8"/>
        <v>-0.22909590566772134</v>
      </c>
    </row>
    <row r="49" spans="1:16" ht="20.100000000000001" customHeight="1" x14ac:dyDescent="0.25">
      <c r="A49" s="44" t="s">
        <v>178</v>
      </c>
      <c r="B49" s="24">
        <v>43.74</v>
      </c>
      <c r="C49" s="160">
        <v>37.730000000000004</v>
      </c>
      <c r="D49" s="309">
        <f t="shared" si="25"/>
        <v>6.2079889181578711E-3</v>
      </c>
      <c r="E49" s="259">
        <f t="shared" si="26"/>
        <v>5.6823230505324666E-3</v>
      </c>
      <c r="F49" s="64">
        <f t="shared" si="31"/>
        <v>-0.13740283493369909</v>
      </c>
      <c r="H49" s="24">
        <v>35.902999999999999</v>
      </c>
      <c r="I49" s="160">
        <v>25.125000000000004</v>
      </c>
      <c r="J49" s="309">
        <f t="shared" si="27"/>
        <v>1.1760493807749356E-2</v>
      </c>
      <c r="K49" s="259">
        <f t="shared" si="28"/>
        <v>7.9739172769159802E-3</v>
      </c>
      <c r="L49" s="64">
        <f t="shared" si="32"/>
        <v>-0.30019775506225094</v>
      </c>
      <c r="N49" s="39">
        <f t="shared" ref="N49" si="33">(H49/B49)*10</f>
        <v>8.2082761774119799</v>
      </c>
      <c r="O49" s="173">
        <f t="shared" ref="O49" si="34">(I49/C49)*10</f>
        <v>6.6591571693612517</v>
      </c>
      <c r="P49" s="64">
        <f t="shared" ref="P49" si="35">(O49-N49)/N49</f>
        <v>-0.18872647247343913</v>
      </c>
    </row>
    <row r="50" spans="1:16" ht="20.100000000000001" customHeight="1" x14ac:dyDescent="0.25">
      <c r="A50" s="44" t="s">
        <v>176</v>
      </c>
      <c r="B50" s="24">
        <v>41.23</v>
      </c>
      <c r="C50" s="160">
        <v>42.08</v>
      </c>
      <c r="D50" s="309">
        <f t="shared" si="25"/>
        <v>5.8517462984830583E-3</v>
      </c>
      <c r="E50" s="259">
        <f t="shared" si="26"/>
        <v>6.3374543855395215E-3</v>
      </c>
      <c r="F50" s="64">
        <f t="shared" si="31"/>
        <v>2.061605626970656E-2</v>
      </c>
      <c r="H50" s="24">
        <v>29.984000000000002</v>
      </c>
      <c r="I50" s="160">
        <v>23.499000000000002</v>
      </c>
      <c r="J50" s="309">
        <f t="shared" si="27"/>
        <v>9.8216485065748468E-3</v>
      </c>
      <c r="K50" s="259">
        <f t="shared" si="28"/>
        <v>7.4578739140397461E-3</v>
      </c>
      <c r="L50" s="64">
        <f t="shared" si="32"/>
        <v>-0.21628201707577371</v>
      </c>
      <c r="N50" s="39">
        <f t="shared" ref="N50:N51" si="36">(H50/B50)*10</f>
        <v>7.2723744845985934</v>
      </c>
      <c r="O50" s="173">
        <f t="shared" ref="O50:O51" si="37">(I50/C50)*10</f>
        <v>5.5843631178707227</v>
      </c>
      <c r="P50" s="64">
        <f t="shared" ref="P50:P51" si="38">(O50-N50)/N50</f>
        <v>-0.2321128223392146</v>
      </c>
    </row>
    <row r="51" spans="1:16" ht="20.100000000000001" customHeight="1" x14ac:dyDescent="0.25">
      <c r="A51" s="44" t="s">
        <v>187</v>
      </c>
      <c r="B51" s="24">
        <v>77.25</v>
      </c>
      <c r="C51" s="160">
        <v>7.6899999999999995</v>
      </c>
      <c r="D51" s="309">
        <f t="shared" si="25"/>
        <v>1.0964040784812426E-2</v>
      </c>
      <c r="E51" s="259">
        <f t="shared" si="26"/>
        <v>1.1581517163687955E-3</v>
      </c>
      <c r="F51" s="64">
        <f t="shared" si="31"/>
        <v>-0.90045307443365696</v>
      </c>
      <c r="H51" s="24">
        <v>39.698000000000008</v>
      </c>
      <c r="I51" s="160">
        <v>18.114999999999998</v>
      </c>
      <c r="J51" s="309">
        <f t="shared" si="27"/>
        <v>1.3003595331310309E-2</v>
      </c>
      <c r="K51" s="259">
        <f t="shared" si="28"/>
        <v>5.7491546854261874E-3</v>
      </c>
      <c r="L51" s="64">
        <f t="shared" si="32"/>
        <v>-0.54367978235679393</v>
      </c>
      <c r="N51" s="39">
        <f t="shared" si="36"/>
        <v>5.1388996763754058</v>
      </c>
      <c r="O51" s="173">
        <f t="shared" si="37"/>
        <v>23.556566970091026</v>
      </c>
      <c r="P51" s="64">
        <f t="shared" si="38"/>
        <v>3.5839709769749897</v>
      </c>
    </row>
    <row r="52" spans="1:16" ht="20.100000000000001" customHeight="1" x14ac:dyDescent="0.25">
      <c r="A52" s="44" t="s">
        <v>185</v>
      </c>
      <c r="B52" s="24">
        <v>18.38</v>
      </c>
      <c r="C52" s="160">
        <v>12.69</v>
      </c>
      <c r="D52" s="309">
        <f t="shared" si="25"/>
        <v>2.6086610954673445E-3</v>
      </c>
      <c r="E52" s="259">
        <f t="shared" si="26"/>
        <v>1.9111762393654117E-3</v>
      </c>
      <c r="F52" s="64">
        <f t="shared" si="31"/>
        <v>-0.30957562568008706</v>
      </c>
      <c r="H52" s="24">
        <v>19.443999999999999</v>
      </c>
      <c r="I52" s="160">
        <v>10.263</v>
      </c>
      <c r="J52" s="309">
        <f t="shared" si="27"/>
        <v>6.3691346572118893E-3</v>
      </c>
      <c r="K52" s="259">
        <f t="shared" si="28"/>
        <v>3.2571666870841271E-3</v>
      </c>
      <c r="L52" s="64">
        <f t="shared" si="32"/>
        <v>-0.47217650689158608</v>
      </c>
      <c r="N52" s="39">
        <f t="shared" ref="N52" si="39">(H52/B52)*10</f>
        <v>10.578890097932536</v>
      </c>
      <c r="O52" s="173">
        <f t="shared" ref="O52" si="40">(I52/C52)*10</f>
        <v>8.0874704491725762</v>
      </c>
      <c r="P52" s="64">
        <f t="shared" ref="P52" si="41">(O52-N52)/N52</f>
        <v>-0.23550860493832576</v>
      </c>
    </row>
    <row r="53" spans="1:16" ht="20.100000000000001" customHeight="1" x14ac:dyDescent="0.25">
      <c r="A53" s="44" t="s">
        <v>188</v>
      </c>
      <c r="B53" s="24">
        <v>27.57</v>
      </c>
      <c r="C53" s="160">
        <v>18.590000000000003</v>
      </c>
      <c r="D53" s="309">
        <f t="shared" si="25"/>
        <v>3.912991643201017E-3</v>
      </c>
      <c r="E53" s="259">
        <f t="shared" si="26"/>
        <v>2.7997451765014196E-3</v>
      </c>
      <c r="F53" s="64">
        <f t="shared" si="31"/>
        <v>-0.3257163583605367</v>
      </c>
      <c r="H53" s="24">
        <v>9.3079999999999981</v>
      </c>
      <c r="I53" s="160">
        <v>10.198</v>
      </c>
      <c r="J53" s="309">
        <f t="shared" si="27"/>
        <v>3.0489562533083858E-3</v>
      </c>
      <c r="K53" s="259">
        <f t="shared" si="28"/>
        <v>3.2365376473627526E-3</v>
      </c>
      <c r="L53" s="64">
        <f t="shared" ref="L53:L54" si="42">(I53-H53)/H53</f>
        <v>9.5616673828964605E-2</v>
      </c>
      <c r="N53" s="39">
        <f t="shared" ref="N53" si="43">(H53/B53)*10</f>
        <v>3.3761334784185704</v>
      </c>
      <c r="O53" s="173">
        <f t="shared" ref="O53:O54" si="44">(I53/C53)*10</f>
        <v>5.4857450242065617</v>
      </c>
      <c r="P53" s="64">
        <f t="shared" ref="P53" si="45">(O53-N53)/N53</f>
        <v>0.62486023117076639</v>
      </c>
    </row>
    <row r="54" spans="1:16" ht="20.100000000000001" customHeight="1" x14ac:dyDescent="0.25">
      <c r="A54" s="44" t="s">
        <v>216</v>
      </c>
      <c r="B54" s="24">
        <v>8.48</v>
      </c>
      <c r="C54" s="160">
        <v>6.41</v>
      </c>
      <c r="D54" s="309">
        <f t="shared" si="25"/>
        <v>1.2035607230447816E-3</v>
      </c>
      <c r="E54" s="259">
        <f t="shared" si="26"/>
        <v>9.6537743848166201E-4</v>
      </c>
      <c r="F54" s="64">
        <f t="shared" si="31"/>
        <v>-0.24410377358490568</v>
      </c>
      <c r="H54" s="24">
        <v>8.202</v>
      </c>
      <c r="I54" s="160">
        <v>6.4260000000000002</v>
      </c>
      <c r="J54" s="309">
        <f t="shared" si="27"/>
        <v>2.6866715932139435E-3</v>
      </c>
      <c r="K54" s="259">
        <f t="shared" si="28"/>
        <v>2.039418603839287E-3</v>
      </c>
      <c r="L54" s="64">
        <f t="shared" si="42"/>
        <v>-0.2165325530358449</v>
      </c>
      <c r="N54" s="39">
        <f t="shared" ref="N54:N55" si="46">(H54/B54)*10</f>
        <v>9.6721698113207548</v>
      </c>
      <c r="O54" s="173">
        <f t="shared" ref="O54:O55" si="47">(I54/C54)*10</f>
        <v>10.024960998439937</v>
      </c>
      <c r="P54" s="64">
        <f t="shared" ref="P54:P55" si="48">(O54-N54)/N54</f>
        <v>3.6474875234950806E-2</v>
      </c>
    </row>
    <row r="55" spans="1:16" ht="20.100000000000001" customHeight="1" x14ac:dyDescent="0.25">
      <c r="A55" s="44" t="s">
        <v>194</v>
      </c>
      <c r="B55" s="24">
        <v>3.54</v>
      </c>
      <c r="C55" s="160">
        <v>2.88</v>
      </c>
      <c r="D55" s="309">
        <f t="shared" si="25"/>
        <v>5.0242983013897718E-4</v>
      </c>
      <c r="E55" s="259">
        <f t="shared" si="26"/>
        <v>4.3374212524605093E-4</v>
      </c>
      <c r="F55" s="64">
        <f t="shared" si="31"/>
        <v>-0.18644067796610173</v>
      </c>
      <c r="H55" s="24">
        <v>6.7409999999999997</v>
      </c>
      <c r="I55" s="160">
        <v>5.9319999999999995</v>
      </c>
      <c r="J55" s="309">
        <f t="shared" ref="J55:J56" si="49">H55/$H$57</f>
        <v>2.2081020738667634E-3</v>
      </c>
      <c r="K55" s="259">
        <f t="shared" si="28"/>
        <v>1.8826379019568392E-3</v>
      </c>
      <c r="L55" s="64">
        <f t="shared" ref="L55" si="50">(I55-H55)/H55</f>
        <v>-0.1200118676754191</v>
      </c>
      <c r="N55" s="39">
        <f t="shared" si="46"/>
        <v>19.042372881355931</v>
      </c>
      <c r="O55" s="173">
        <f t="shared" si="47"/>
        <v>20.597222222222221</v>
      </c>
      <c r="P55" s="64">
        <f t="shared" si="48"/>
        <v>8.165207931563076E-2</v>
      </c>
    </row>
    <row r="56" spans="1:16" ht="20.100000000000001" customHeight="1" thickBot="1" x14ac:dyDescent="0.3">
      <c r="A56" s="13" t="s">
        <v>17</v>
      </c>
      <c r="B56" s="24">
        <f>B57-SUM(B39:B55)</f>
        <v>19.970000000000255</v>
      </c>
      <c r="C56" s="160">
        <f>C57-SUM(C39:C55)</f>
        <v>24.519999999999527</v>
      </c>
      <c r="D56" s="309">
        <f t="shared" si="25"/>
        <v>2.8343287310382773E-3</v>
      </c>
      <c r="E56" s="259">
        <f t="shared" si="26"/>
        <v>3.6928322607753345E-3</v>
      </c>
      <c r="F56" s="64">
        <f t="shared" si="31"/>
        <v>0.22784176264392661</v>
      </c>
      <c r="H56" s="24">
        <f>H57-SUM(H39:H55)</f>
        <v>15.401000000000749</v>
      </c>
      <c r="I56" s="160">
        <f>I57-SUM(I39:I55)</f>
        <v>17.48700000000008</v>
      </c>
      <c r="J56" s="309">
        <f t="shared" si="49"/>
        <v>5.044797513666174E-3</v>
      </c>
      <c r="K56" s="259">
        <f t="shared" si="28"/>
        <v>5.5498464247335476E-3</v>
      </c>
      <c r="L56" s="64">
        <f t="shared" ref="L56" si="51">(I56-H56)/H56</f>
        <v>0.13544575027590605</v>
      </c>
      <c r="N56" s="39">
        <f t="shared" ref="N56" si="52">(H56/B56)*10</f>
        <v>7.7120681021535065</v>
      </c>
      <c r="O56" s="173">
        <f t="shared" ref="O56" si="53">(I56/C56)*10</f>
        <v>7.1317292006526989</v>
      </c>
      <c r="P56" s="64">
        <f t="shared" ref="P56" si="54">(O56-N56)/N56</f>
        <v>-7.5250749061559069E-2</v>
      </c>
    </row>
    <row r="57" spans="1:16" ht="26.25" customHeight="1" thickBot="1" x14ac:dyDescent="0.3">
      <c r="A57" s="17" t="s">
        <v>18</v>
      </c>
      <c r="B57" s="46">
        <v>7045.76</v>
      </c>
      <c r="C57" s="171">
        <v>6639.8899999999976</v>
      </c>
      <c r="D57" s="315">
        <f>SUM(D39:D56)</f>
        <v>1</v>
      </c>
      <c r="E57" s="316">
        <f>SUM(E39:E56)</f>
        <v>1.0000000000000004</v>
      </c>
      <c r="F57" s="69">
        <f t="shared" si="31"/>
        <v>-5.7604857389409035E-2</v>
      </c>
      <c r="G57" s="2"/>
      <c r="H57" s="46">
        <v>3052.8479999999995</v>
      </c>
      <c r="I57" s="171">
        <v>3150.8979999999992</v>
      </c>
      <c r="J57" s="315">
        <f>SUM(J39:J56)</f>
        <v>1.0000000000000004</v>
      </c>
      <c r="K57" s="316">
        <f>SUM(K39:K56)</f>
        <v>1.0000000000000002</v>
      </c>
      <c r="L57" s="69">
        <f t="shared" si="32"/>
        <v>3.2117550562622096E-2</v>
      </c>
      <c r="M57" s="2"/>
      <c r="N57" s="34">
        <f t="shared" si="29"/>
        <v>4.3328867290398758</v>
      </c>
      <c r="O57" s="166">
        <f t="shared" si="30"/>
        <v>4.7454069269219827</v>
      </c>
      <c r="P57" s="69">
        <f t="shared" si="8"/>
        <v>9.5206780993676535E-2</v>
      </c>
    </row>
    <row r="59" spans="1:16" ht="15.75" thickBot="1" x14ac:dyDescent="0.3"/>
    <row r="60" spans="1:16" x14ac:dyDescent="0.25">
      <c r="A60" s="467" t="s">
        <v>15</v>
      </c>
      <c r="B60" s="454" t="s">
        <v>1</v>
      </c>
      <c r="C60" s="450"/>
      <c r="D60" s="454" t="s">
        <v>104</v>
      </c>
      <c r="E60" s="450"/>
      <c r="F60" s="148" t="s">
        <v>0</v>
      </c>
      <c r="H60" s="465" t="s">
        <v>19</v>
      </c>
      <c r="I60" s="466"/>
      <c r="J60" s="454" t="s">
        <v>104</v>
      </c>
      <c r="K60" s="455"/>
      <c r="L60" s="148" t="s">
        <v>0</v>
      </c>
      <c r="N60" s="462" t="s">
        <v>22</v>
      </c>
      <c r="O60" s="450"/>
      <c r="P60" s="148" t="s">
        <v>0</v>
      </c>
    </row>
    <row r="61" spans="1:16" x14ac:dyDescent="0.25">
      <c r="A61" s="468"/>
      <c r="B61" s="457" t="str">
        <f>B5</f>
        <v>jan-jun</v>
      </c>
      <c r="C61" s="459"/>
      <c r="D61" s="457" t="str">
        <f>B5</f>
        <v>jan-jun</v>
      </c>
      <c r="E61" s="459"/>
      <c r="F61" s="149" t="str">
        <f>F37</f>
        <v>2022/2021</v>
      </c>
      <c r="H61" s="460" t="str">
        <f>B5</f>
        <v>jan-jun</v>
      </c>
      <c r="I61" s="459"/>
      <c r="J61" s="457" t="str">
        <f>B5</f>
        <v>jan-jun</v>
      </c>
      <c r="K61" s="458"/>
      <c r="L61" s="149" t="str">
        <f>L37</f>
        <v>2022/2021</v>
      </c>
      <c r="N61" s="460" t="str">
        <f>B5</f>
        <v>jan-jun</v>
      </c>
      <c r="O61" s="458"/>
      <c r="P61" s="149" t="str">
        <f>P37</f>
        <v>2022/2021</v>
      </c>
    </row>
    <row r="62" spans="1:16" ht="19.5" customHeight="1" thickBot="1" x14ac:dyDescent="0.3">
      <c r="A62" s="469"/>
      <c r="B62" s="117">
        <f>B6</f>
        <v>2021</v>
      </c>
      <c r="C62" s="152">
        <f>C6</f>
        <v>2022</v>
      </c>
      <c r="D62" s="117">
        <f>B6</f>
        <v>2021</v>
      </c>
      <c r="E62" s="152">
        <f>C6</f>
        <v>2022</v>
      </c>
      <c r="F62" s="150" t="s">
        <v>1</v>
      </c>
      <c r="H62" s="30">
        <f>B6</f>
        <v>2021</v>
      </c>
      <c r="I62" s="152">
        <f>C6</f>
        <v>2022</v>
      </c>
      <c r="J62" s="117">
        <f>B6</f>
        <v>2021</v>
      </c>
      <c r="K62" s="152">
        <f>C6</f>
        <v>2022</v>
      </c>
      <c r="L62" s="321">
        <v>1000</v>
      </c>
      <c r="N62" s="30">
        <f>B6</f>
        <v>2021</v>
      </c>
      <c r="O62" s="152">
        <f>C6</f>
        <v>2022</v>
      </c>
      <c r="P62" s="150" t="s">
        <v>23</v>
      </c>
    </row>
    <row r="63" spans="1:16" ht="20.100000000000001" customHeight="1" x14ac:dyDescent="0.25">
      <c r="A63" s="44" t="s">
        <v>164</v>
      </c>
      <c r="B63" s="45">
        <v>1072.3399999999999</v>
      </c>
      <c r="C63" s="167">
        <v>1334.98</v>
      </c>
      <c r="D63" s="309">
        <f t="shared" ref="D63:D83" si="55">B63/$B$84</f>
        <v>0.23378469413783248</v>
      </c>
      <c r="E63" s="308">
        <f t="shared" ref="E63:E83" si="56">C63/$C$84</f>
        <v>0.29262914235360654</v>
      </c>
      <c r="F63" s="73">
        <f t="shared" ref="F63:F65" si="57">(C63-B63)/B63</f>
        <v>0.24492231941361892</v>
      </c>
      <c r="H63" s="24">
        <v>1097.0349999999999</v>
      </c>
      <c r="I63" s="167">
        <v>2281.2870000000003</v>
      </c>
      <c r="J63" s="307">
        <f t="shared" ref="J63:J84" si="58">H63/$H$84</f>
        <v>0.26633016749618055</v>
      </c>
      <c r="K63" s="308">
        <f t="shared" ref="K63:K84" si="59">I63/$I$84</f>
        <v>0.46636197156551573</v>
      </c>
      <c r="L63" s="73">
        <f t="shared" ref="L63:L65" si="60">(I63-H63)/H63</f>
        <v>1.0795024771315413</v>
      </c>
      <c r="N63" s="48">
        <f t="shared" ref="N63:N68" si="61">(H63/B63)*10</f>
        <v>10.2302907659884</v>
      </c>
      <c r="O63" s="169">
        <f t="shared" ref="O63:O68" si="62">(I63/C63)*10</f>
        <v>17.088548143043344</v>
      </c>
      <c r="P63" s="73">
        <f t="shared" si="8"/>
        <v>0.67038733638499204</v>
      </c>
    </row>
    <row r="64" spans="1:16" ht="20.100000000000001" customHeight="1" x14ac:dyDescent="0.25">
      <c r="A64" s="44" t="s">
        <v>180</v>
      </c>
      <c r="B64" s="24">
        <v>845.53999999999985</v>
      </c>
      <c r="C64" s="160">
        <v>1187.06</v>
      </c>
      <c r="D64" s="309">
        <f t="shared" si="55"/>
        <v>0.18433921170645773</v>
      </c>
      <c r="E64" s="259">
        <f t="shared" si="56"/>
        <v>0.26020490922880657</v>
      </c>
      <c r="F64" s="64">
        <f t="shared" si="57"/>
        <v>0.40390756203136474</v>
      </c>
      <c r="H64" s="24">
        <v>501.03699999999992</v>
      </c>
      <c r="I64" s="160">
        <v>663.50800000000004</v>
      </c>
      <c r="J64" s="258">
        <f t="shared" si="58"/>
        <v>0.12163811376280959</v>
      </c>
      <c r="K64" s="259">
        <f t="shared" si="59"/>
        <v>0.13564049548763141</v>
      </c>
      <c r="L64" s="64">
        <f t="shared" si="60"/>
        <v>0.32426946512932209</v>
      </c>
      <c r="N64" s="47">
        <f t="shared" si="61"/>
        <v>5.9256451498450691</v>
      </c>
      <c r="O64" s="163">
        <f t="shared" si="62"/>
        <v>5.5895068488534703</v>
      </c>
      <c r="P64" s="64">
        <f t="shared" si="8"/>
        <v>-5.6726026026109141E-2</v>
      </c>
    </row>
    <row r="65" spans="1:16" ht="20.100000000000001" customHeight="1" x14ac:dyDescent="0.25">
      <c r="A65" s="44" t="s">
        <v>215</v>
      </c>
      <c r="B65" s="24">
        <v>1089.01</v>
      </c>
      <c r="C65" s="160">
        <v>495.73</v>
      </c>
      <c r="D65" s="309">
        <f t="shared" si="55"/>
        <v>0.23741898069925674</v>
      </c>
      <c r="E65" s="259">
        <f t="shared" si="56"/>
        <v>0.10866458279446387</v>
      </c>
      <c r="F65" s="64">
        <f t="shared" si="57"/>
        <v>-0.5447883857815814</v>
      </c>
      <c r="H65" s="24">
        <v>760.4849999999999</v>
      </c>
      <c r="I65" s="160">
        <v>491.452</v>
      </c>
      <c r="J65" s="258">
        <f t="shared" si="58"/>
        <v>0.18462500961986889</v>
      </c>
      <c r="K65" s="259">
        <f t="shared" si="59"/>
        <v>0.1004672027893973</v>
      </c>
      <c r="L65" s="64">
        <f t="shared" si="60"/>
        <v>-0.35376503152593403</v>
      </c>
      <c r="N65" s="47">
        <f t="shared" si="61"/>
        <v>6.9832692078125991</v>
      </c>
      <c r="O65" s="163">
        <f t="shared" si="62"/>
        <v>9.9137030238234516</v>
      </c>
      <c r="P65" s="64">
        <f t="shared" si="8"/>
        <v>0.41963638072729625</v>
      </c>
    </row>
    <row r="66" spans="1:16" ht="20.100000000000001" customHeight="1" x14ac:dyDescent="0.25">
      <c r="A66" s="44" t="s">
        <v>170</v>
      </c>
      <c r="B66" s="24">
        <v>377.77</v>
      </c>
      <c r="C66" s="160">
        <v>492.11</v>
      </c>
      <c r="D66" s="309">
        <f t="shared" si="55"/>
        <v>8.2358994259702126E-2</v>
      </c>
      <c r="E66" s="259">
        <f t="shared" si="56"/>
        <v>0.10787107465552542</v>
      </c>
      <c r="F66" s="64">
        <f t="shared" ref="F66" si="63">(C66-B66)/B66</f>
        <v>0.30267093734282774</v>
      </c>
      <c r="H66" s="24">
        <v>152.39400000000001</v>
      </c>
      <c r="I66" s="160">
        <v>443</v>
      </c>
      <c r="J66" s="258">
        <f t="shared" si="58"/>
        <v>3.6997105420896279E-2</v>
      </c>
      <c r="K66" s="259">
        <f t="shared" si="59"/>
        <v>9.0562192921593579E-2</v>
      </c>
      <c r="L66" s="64">
        <f t="shared" ref="L66" si="64">(I66-H66)/H66</f>
        <v>1.9069385933829415</v>
      </c>
      <c r="N66" s="47">
        <f t="shared" si="61"/>
        <v>4.0340418773327693</v>
      </c>
      <c r="O66" s="163">
        <f t="shared" si="62"/>
        <v>9.0020523866615179</v>
      </c>
      <c r="P66" s="64">
        <f t="shared" ref="P66" si="65">(O66-N66)/N66</f>
        <v>1.2315217988300859</v>
      </c>
    </row>
    <row r="67" spans="1:16" ht="20.100000000000001" customHeight="1" x14ac:dyDescent="0.25">
      <c r="A67" s="44" t="s">
        <v>182</v>
      </c>
      <c r="B67" s="24">
        <v>234.15000000000003</v>
      </c>
      <c r="C67" s="160">
        <v>347.26</v>
      </c>
      <c r="D67" s="309">
        <f t="shared" si="55"/>
        <v>5.104788232498414E-2</v>
      </c>
      <c r="E67" s="259">
        <f t="shared" si="56"/>
        <v>7.6119789040819646E-2</v>
      </c>
      <c r="F67" s="64">
        <f t="shared" ref="F67:F83" si="66">(C67-B67)/B67</f>
        <v>0.48306641042067028</v>
      </c>
      <c r="H67" s="24">
        <v>867.27800000000002</v>
      </c>
      <c r="I67" s="160">
        <v>229.56200000000001</v>
      </c>
      <c r="J67" s="258">
        <f t="shared" si="58"/>
        <v>0.21055143637691826</v>
      </c>
      <c r="K67" s="259">
        <f t="shared" si="59"/>
        <v>4.692920571437216E-2</v>
      </c>
      <c r="L67" s="64">
        <f t="shared" ref="L67:L83" si="67">(I67-H67)/H67</f>
        <v>-0.73530747926270468</v>
      </c>
      <c r="N67" s="47">
        <f t="shared" si="61"/>
        <v>37.03941917574204</v>
      </c>
      <c r="O67" s="163">
        <f t="shared" si="62"/>
        <v>6.6106663595000867</v>
      </c>
      <c r="P67" s="64">
        <f t="shared" ref="P67:P68" si="68">(O67-N67)/N67</f>
        <v>-0.82152348750032334</v>
      </c>
    </row>
    <row r="68" spans="1:16" ht="20.100000000000001" customHeight="1" x14ac:dyDescent="0.25">
      <c r="A68" s="44" t="s">
        <v>166</v>
      </c>
      <c r="B68" s="24">
        <v>202.09000000000003</v>
      </c>
      <c r="C68" s="160">
        <v>250.75</v>
      </c>
      <c r="D68" s="309">
        <f t="shared" si="55"/>
        <v>4.4058366598573755E-2</v>
      </c>
      <c r="E68" s="259">
        <f t="shared" si="56"/>
        <v>5.4964686695805814E-2</v>
      </c>
      <c r="F68" s="64">
        <f t="shared" si="66"/>
        <v>0.24078380919392331</v>
      </c>
      <c r="H68" s="24">
        <v>139.98099999999999</v>
      </c>
      <c r="I68" s="160">
        <v>208.78800000000001</v>
      </c>
      <c r="J68" s="258">
        <f t="shared" si="58"/>
        <v>3.3983567685883183E-2</v>
      </c>
      <c r="K68" s="259">
        <f t="shared" si="59"/>
        <v>4.2682390825538784E-2</v>
      </c>
      <c r="L68" s="64">
        <f t="shared" si="67"/>
        <v>0.49154528114529844</v>
      </c>
      <c r="N68" s="47">
        <f t="shared" si="61"/>
        <v>6.9266663367806416</v>
      </c>
      <c r="O68" s="163">
        <f t="shared" si="62"/>
        <v>8.3265403788634114</v>
      </c>
      <c r="P68" s="64">
        <f t="shared" si="68"/>
        <v>0.20209924572942539</v>
      </c>
    </row>
    <row r="69" spans="1:16" ht="20.100000000000001" customHeight="1" x14ac:dyDescent="0.25">
      <c r="A69" s="44" t="s">
        <v>181</v>
      </c>
      <c r="B69" s="24">
        <v>10.210000000000001</v>
      </c>
      <c r="C69" s="160">
        <v>91.46</v>
      </c>
      <c r="D69" s="309">
        <f t="shared" si="55"/>
        <v>2.2259187637757335E-3</v>
      </c>
      <c r="E69" s="259">
        <f t="shared" si="56"/>
        <v>2.0048136571080354E-2</v>
      </c>
      <c r="F69" s="64">
        <f t="shared" si="66"/>
        <v>7.9578844270323206</v>
      </c>
      <c r="H69" s="24">
        <v>25.149000000000001</v>
      </c>
      <c r="I69" s="160">
        <v>205.75199999999998</v>
      </c>
      <c r="J69" s="258">
        <f t="shared" si="58"/>
        <v>6.1054910575883596E-3</v>
      </c>
      <c r="K69" s="259">
        <f t="shared" si="59"/>
        <v>4.2061743381498241E-2</v>
      </c>
      <c r="L69" s="64">
        <f t="shared" si="67"/>
        <v>7.1813193367529511</v>
      </c>
      <c r="N69" s="47">
        <f t="shared" ref="N69:N82" si="69">(H69/B69)*10</f>
        <v>24.631733594515183</v>
      </c>
      <c r="O69" s="163">
        <f t="shared" ref="O69:O82" si="70">(I69/C69)*10</f>
        <v>22.496391865296307</v>
      </c>
      <c r="P69" s="64">
        <f t="shared" ref="P69:P83" si="71">(O69-N69)/N69</f>
        <v>-8.6690679769870452E-2</v>
      </c>
    </row>
    <row r="70" spans="1:16" ht="20.100000000000001" customHeight="1" x14ac:dyDescent="0.25">
      <c r="A70" s="44" t="s">
        <v>177</v>
      </c>
      <c r="B70" s="24">
        <v>77.03</v>
      </c>
      <c r="C70" s="160">
        <v>70.95</v>
      </c>
      <c r="D70" s="309">
        <f t="shared" si="55"/>
        <v>1.6793586912208103E-2</v>
      </c>
      <c r="E70" s="259">
        <f t="shared" si="56"/>
        <v>1.5552321120906969E-2</v>
      </c>
      <c r="F70" s="64">
        <f t="shared" si="66"/>
        <v>-7.8930286901207292E-2</v>
      </c>
      <c r="H70" s="24">
        <v>68.140999999999991</v>
      </c>
      <c r="I70" s="160">
        <v>81.84</v>
      </c>
      <c r="J70" s="258">
        <f t="shared" si="58"/>
        <v>1.6542775703015163E-2</v>
      </c>
      <c r="K70" s="259">
        <f t="shared" si="59"/>
        <v>1.6730496317614491E-2</v>
      </c>
      <c r="L70" s="64">
        <f t="shared" si="67"/>
        <v>0.2010390220278542</v>
      </c>
      <c r="N70" s="47">
        <f t="shared" si="69"/>
        <v>8.8460340127223152</v>
      </c>
      <c r="O70" s="163">
        <f t="shared" si="70"/>
        <v>11.534883720930234</v>
      </c>
      <c r="P70" s="64">
        <f t="shared" si="71"/>
        <v>0.30396104111072036</v>
      </c>
    </row>
    <row r="71" spans="1:16" ht="20.100000000000001" customHeight="1" x14ac:dyDescent="0.25">
      <c r="A71" s="44" t="s">
        <v>184</v>
      </c>
      <c r="B71" s="24">
        <v>123.29</v>
      </c>
      <c r="C71" s="160">
        <v>45.87</v>
      </c>
      <c r="D71" s="309">
        <f t="shared" si="55"/>
        <v>2.6878895630353592E-2</v>
      </c>
      <c r="E71" s="259">
        <f t="shared" si="56"/>
        <v>1.005475644560962E-2</v>
      </c>
      <c r="F71" s="64">
        <f t="shared" si="66"/>
        <v>-0.62795036093762679</v>
      </c>
      <c r="H71" s="24">
        <v>95.734999999999999</v>
      </c>
      <c r="I71" s="160">
        <v>44.055</v>
      </c>
      <c r="J71" s="258">
        <f t="shared" si="58"/>
        <v>2.32418460534503E-2</v>
      </c>
      <c r="K71" s="259">
        <f t="shared" si="59"/>
        <v>9.0061341064577999E-3</v>
      </c>
      <c r="L71" s="64">
        <f t="shared" si="67"/>
        <v>-0.53982347103984962</v>
      </c>
      <c r="N71" s="47">
        <f t="shared" si="69"/>
        <v>7.7650255495173983</v>
      </c>
      <c r="O71" s="163">
        <f t="shared" si="70"/>
        <v>9.6043165467625897</v>
      </c>
      <c r="P71" s="64">
        <f t="shared" si="71"/>
        <v>0.23686863430339963</v>
      </c>
    </row>
    <row r="72" spans="1:16" ht="20.100000000000001" customHeight="1" x14ac:dyDescent="0.25">
      <c r="A72" s="44" t="s">
        <v>197</v>
      </c>
      <c r="B72" s="24">
        <v>192.13</v>
      </c>
      <c r="C72" s="160">
        <v>48.150000000000006</v>
      </c>
      <c r="D72" s="309">
        <f t="shared" si="55"/>
        <v>4.1886951232539826E-2</v>
      </c>
      <c r="E72" s="259">
        <f t="shared" si="56"/>
        <v>1.0554535052454836E-2</v>
      </c>
      <c r="F72" s="64">
        <f t="shared" si="66"/>
        <v>-0.74938843491386042</v>
      </c>
      <c r="H72" s="24">
        <v>152.95500000000001</v>
      </c>
      <c r="I72" s="160">
        <v>42.710999999999999</v>
      </c>
      <c r="J72" s="258">
        <f t="shared" si="58"/>
        <v>3.7133300915083205E-2</v>
      </c>
      <c r="K72" s="259">
        <f t="shared" si="59"/>
        <v>8.7313810877521075E-3</v>
      </c>
      <c r="L72" s="64">
        <f t="shared" si="67"/>
        <v>-0.72076100813964894</v>
      </c>
      <c r="N72" s="47">
        <f t="shared" si="69"/>
        <v>7.9610159787643786</v>
      </c>
      <c r="O72" s="163">
        <f t="shared" si="70"/>
        <v>8.8704049844236739</v>
      </c>
      <c r="P72" s="64">
        <f t="shared" si="71"/>
        <v>0.11423027011691046</v>
      </c>
    </row>
    <row r="73" spans="1:16" ht="20.100000000000001" customHeight="1" x14ac:dyDescent="0.25">
      <c r="A73" s="44" t="s">
        <v>198</v>
      </c>
      <c r="B73" s="24">
        <v>12.11</v>
      </c>
      <c r="C73" s="160">
        <v>16.75</v>
      </c>
      <c r="D73" s="309">
        <f t="shared" si="55"/>
        <v>2.6401445866135291E-3</v>
      </c>
      <c r="E73" s="259">
        <f t="shared" si="56"/>
        <v>3.671619151165493E-3</v>
      </c>
      <c r="F73" s="64">
        <f t="shared" si="66"/>
        <v>0.38315441783649884</v>
      </c>
      <c r="H73" s="24">
        <v>16.640999999999998</v>
      </c>
      <c r="I73" s="160">
        <v>38.981000000000002</v>
      </c>
      <c r="J73" s="258">
        <f t="shared" si="58"/>
        <v>4.039980782111729E-3</v>
      </c>
      <c r="K73" s="259">
        <f t="shared" si="59"/>
        <v>7.9688596891120539E-3</v>
      </c>
      <c r="L73" s="64">
        <f t="shared" si="67"/>
        <v>1.3424673997956857</v>
      </c>
      <c r="N73" s="47">
        <f t="shared" si="69"/>
        <v>13.741535920726671</v>
      </c>
      <c r="O73" s="163">
        <f t="shared" si="70"/>
        <v>23.272238805970147</v>
      </c>
      <c r="P73" s="64">
        <f t="shared" si="71"/>
        <v>0.69356896785228361</v>
      </c>
    </row>
    <row r="74" spans="1:16" ht="20.100000000000001" customHeight="1" x14ac:dyDescent="0.25">
      <c r="A74" s="44" t="s">
        <v>203</v>
      </c>
      <c r="B74" s="24">
        <v>0.42</v>
      </c>
      <c r="C74" s="160">
        <v>12.219999999999999</v>
      </c>
      <c r="D74" s="309">
        <f t="shared" si="55"/>
        <v>9.1565708206249553E-5</v>
      </c>
      <c r="E74" s="259">
        <f t="shared" si="56"/>
        <v>2.678637971775661E-3</v>
      </c>
      <c r="F74" s="64">
        <f t="shared" si="66"/>
        <v>28.095238095238095</v>
      </c>
      <c r="H74" s="24">
        <v>23.650000000000002</v>
      </c>
      <c r="I74" s="160">
        <v>38.914999999999999</v>
      </c>
      <c r="J74" s="258">
        <f t="shared" si="58"/>
        <v>5.7415747549391513E-3</v>
      </c>
      <c r="K74" s="259">
        <f t="shared" si="59"/>
        <v>7.9553673533720413E-3</v>
      </c>
      <c r="L74" s="64">
        <f t="shared" si="67"/>
        <v>0.64545454545454528</v>
      </c>
      <c r="N74" s="47">
        <f t="shared" si="69"/>
        <v>563.09523809523819</v>
      </c>
      <c r="O74" s="163">
        <f t="shared" si="70"/>
        <v>31.845335515548285</v>
      </c>
      <c r="P74" s="64">
        <f t="shared" si="71"/>
        <v>-0.94344591578634129</v>
      </c>
    </row>
    <row r="75" spans="1:16" ht="20.100000000000001" customHeight="1" x14ac:dyDescent="0.25">
      <c r="A75" s="44" t="s">
        <v>165</v>
      </c>
      <c r="B75" s="24">
        <v>89.88</v>
      </c>
      <c r="C75" s="160">
        <v>75.92</v>
      </c>
      <c r="D75" s="309">
        <f t="shared" si="55"/>
        <v>1.9595061556137404E-2</v>
      </c>
      <c r="E75" s="259">
        <f t="shared" si="56"/>
        <v>1.6641750803372192E-2</v>
      </c>
      <c r="F75" s="64">
        <f t="shared" si="66"/>
        <v>-0.15531820204717395</v>
      </c>
      <c r="H75" s="24">
        <v>63.331999999999994</v>
      </c>
      <c r="I75" s="160">
        <v>33.869</v>
      </c>
      <c r="J75" s="258">
        <f t="shared" si="58"/>
        <v>1.5375281707391384E-2</v>
      </c>
      <c r="K75" s="259">
        <f t="shared" si="59"/>
        <v>6.9238169572493295E-3</v>
      </c>
      <c r="L75" s="64">
        <f t="shared" ref="L75:L81" si="72">(I75-H75)/H75</f>
        <v>-0.46521505715909806</v>
      </c>
      <c r="N75" s="47">
        <f t="shared" ref="N75" si="73">(H75/B75)*10</f>
        <v>7.0462839341344008</v>
      </c>
      <c r="O75" s="163">
        <f t="shared" ref="O75" si="74">(I75/C75)*10</f>
        <v>4.4611433087460481</v>
      </c>
      <c r="P75" s="64">
        <f t="shared" si="71"/>
        <v>-0.36687999654188269</v>
      </c>
    </row>
    <row r="76" spans="1:16" ht="20.100000000000001" customHeight="1" x14ac:dyDescent="0.25">
      <c r="A76" s="44" t="s">
        <v>235</v>
      </c>
      <c r="B76" s="24"/>
      <c r="C76" s="160">
        <v>14.540000000000001</v>
      </c>
      <c r="D76" s="309">
        <f t="shared" si="55"/>
        <v>0</v>
      </c>
      <c r="E76" s="259">
        <f t="shared" si="56"/>
        <v>3.1871846243550013E-3</v>
      </c>
      <c r="F76" s="64"/>
      <c r="H76" s="24"/>
      <c r="I76" s="160">
        <v>19.27</v>
      </c>
      <c r="J76" s="258">
        <f t="shared" si="58"/>
        <v>0</v>
      </c>
      <c r="K76" s="259">
        <f t="shared" si="59"/>
        <v>3.9393531774246232E-3</v>
      </c>
      <c r="L76" s="64"/>
      <c r="N76" s="47"/>
      <c r="O76" s="163">
        <f t="shared" ref="O76:O78" si="75">(I76/C76)*10</f>
        <v>13.25309491059147</v>
      </c>
      <c r="P76" s="64"/>
    </row>
    <row r="77" spans="1:16" ht="20.100000000000001" customHeight="1" x14ac:dyDescent="0.25">
      <c r="A77" s="44" t="s">
        <v>228</v>
      </c>
      <c r="B77" s="24">
        <v>15.75</v>
      </c>
      <c r="C77" s="160">
        <v>16.2</v>
      </c>
      <c r="D77" s="309">
        <f t="shared" si="55"/>
        <v>3.4337140577343586E-3</v>
      </c>
      <c r="E77" s="259">
        <f t="shared" si="56"/>
        <v>3.5510585223212528E-3</v>
      </c>
      <c r="F77" s="64">
        <f t="shared" si="66"/>
        <v>2.8571428571428525E-2</v>
      </c>
      <c r="H77" s="24">
        <v>4.9980000000000002</v>
      </c>
      <c r="I77" s="160">
        <v>10.378</v>
      </c>
      <c r="J77" s="258">
        <f t="shared" si="58"/>
        <v>1.2133780391199102E-3</v>
      </c>
      <c r="K77" s="259">
        <f t="shared" si="59"/>
        <v>2.1215675804521403E-3</v>
      </c>
      <c r="L77" s="64">
        <f t="shared" si="72"/>
        <v>1.0764305722288914</v>
      </c>
      <c r="N77" s="47">
        <f t="shared" si="69"/>
        <v>3.1733333333333338</v>
      </c>
      <c r="O77" s="163">
        <f t="shared" si="75"/>
        <v>6.4061728395061737</v>
      </c>
      <c r="P77" s="64">
        <f t="shared" si="71"/>
        <v>1.0187519452225335</v>
      </c>
    </row>
    <row r="78" spans="1:16" ht="20.100000000000001" customHeight="1" x14ac:dyDescent="0.25">
      <c r="A78" s="44" t="s">
        <v>206</v>
      </c>
      <c r="B78" s="24">
        <v>5.04</v>
      </c>
      <c r="C78" s="160">
        <v>9.6300000000000008</v>
      </c>
      <c r="D78" s="309">
        <f t="shared" si="55"/>
        <v>1.0987884984749949E-3</v>
      </c>
      <c r="E78" s="259">
        <f t="shared" si="56"/>
        <v>2.110907010490967E-3</v>
      </c>
      <c r="F78" s="64">
        <f t="shared" si="66"/>
        <v>0.91071428571428581</v>
      </c>
      <c r="H78" s="24">
        <v>3.879</v>
      </c>
      <c r="I78" s="160">
        <v>9.9290000000000003</v>
      </c>
      <c r="J78" s="258">
        <f t="shared" si="58"/>
        <v>9.4171536889678495E-4</v>
      </c>
      <c r="K78" s="259">
        <f t="shared" si="59"/>
        <v>2.0297788115541822E-3</v>
      </c>
      <c r="L78" s="64">
        <f t="shared" si="72"/>
        <v>1.5596803299819544</v>
      </c>
      <c r="N78" s="47">
        <f t="shared" si="69"/>
        <v>7.6964285714285721</v>
      </c>
      <c r="O78" s="163">
        <f t="shared" si="75"/>
        <v>10.310488058151609</v>
      </c>
      <c r="P78" s="64">
        <f t="shared" si="71"/>
        <v>0.33964578017747116</v>
      </c>
    </row>
    <row r="79" spans="1:16" ht="20.100000000000001" customHeight="1" x14ac:dyDescent="0.25">
      <c r="A79" s="44" t="s">
        <v>212</v>
      </c>
      <c r="B79" s="24">
        <v>32.15</v>
      </c>
      <c r="C79" s="160">
        <v>5.7</v>
      </c>
      <c r="D79" s="309">
        <f t="shared" si="55"/>
        <v>7.0091369495974363E-3</v>
      </c>
      <c r="E79" s="259">
        <f t="shared" si="56"/>
        <v>1.2494465171130334E-3</v>
      </c>
      <c r="F79" s="64">
        <f t="shared" si="66"/>
        <v>-0.82270606531881807</v>
      </c>
      <c r="H79" s="24">
        <v>22.113</v>
      </c>
      <c r="I79" s="160">
        <v>9.8640000000000008</v>
      </c>
      <c r="J79" s="258">
        <f t="shared" si="58"/>
        <v>5.3684330890473335E-3</v>
      </c>
      <c r="K79" s="259">
        <f t="shared" si="59"/>
        <v>2.0164909051435648E-3</v>
      </c>
      <c r="L79" s="64">
        <f t="shared" si="72"/>
        <v>-0.55392755392755388</v>
      </c>
      <c r="N79" s="47">
        <f t="shared" si="69"/>
        <v>6.8780715396578538</v>
      </c>
      <c r="O79" s="163">
        <f t="shared" ref="O76:O81" si="76">(I79/C79)*10</f>
        <v>17.305263157894736</v>
      </c>
      <c r="P79" s="64">
        <f t="shared" si="71"/>
        <v>1.5160051124963405</v>
      </c>
    </row>
    <row r="80" spans="1:16" ht="20.100000000000001" customHeight="1" x14ac:dyDescent="0.25">
      <c r="A80" s="44" t="s">
        <v>202</v>
      </c>
      <c r="B80" s="24">
        <v>3.06</v>
      </c>
      <c r="C80" s="160">
        <v>3.5</v>
      </c>
      <c r="D80" s="309">
        <f t="shared" si="55"/>
        <v>6.6712158835981823E-4</v>
      </c>
      <c r="E80" s="259">
        <f t="shared" si="56"/>
        <v>7.6720400173607315E-4</v>
      </c>
      <c r="F80" s="64">
        <f t="shared" si="66"/>
        <v>0.1437908496732026</v>
      </c>
      <c r="H80" s="24">
        <v>2.2930000000000001</v>
      </c>
      <c r="I80" s="160">
        <v>9.8149999999999995</v>
      </c>
      <c r="J80" s="258">
        <f t="shared" si="58"/>
        <v>5.5667783987634132E-4</v>
      </c>
      <c r="K80" s="259">
        <f t="shared" si="59"/>
        <v>2.0064738680032525E-3</v>
      </c>
      <c r="L80" s="64">
        <f t="shared" si="72"/>
        <v>3.2804186655037064</v>
      </c>
      <c r="N80" s="47">
        <f t="shared" si="69"/>
        <v>7.4934640522875817</v>
      </c>
      <c r="O80" s="163">
        <f t="shared" si="76"/>
        <v>28.042857142857144</v>
      </c>
      <c r="P80" s="64">
        <f t="shared" si="71"/>
        <v>2.7423088904118127</v>
      </c>
    </row>
    <row r="81" spans="1:16" ht="20.100000000000001" customHeight="1" x14ac:dyDescent="0.25">
      <c r="A81" s="44" t="s">
        <v>171</v>
      </c>
      <c r="B81" s="24">
        <v>13.36</v>
      </c>
      <c r="C81" s="160">
        <v>13.46</v>
      </c>
      <c r="D81" s="309">
        <f t="shared" si="55"/>
        <v>2.9126615753226051E-3</v>
      </c>
      <c r="E81" s="259">
        <f t="shared" si="56"/>
        <v>2.9504473895335843E-3</v>
      </c>
      <c r="F81" s="64">
        <f t="shared" si="66"/>
        <v>7.4850299401198672E-3</v>
      </c>
      <c r="H81" s="24">
        <v>6.6249999999999991</v>
      </c>
      <c r="I81" s="160">
        <v>6.0560000000000009</v>
      </c>
      <c r="J81" s="258">
        <f t="shared" si="58"/>
        <v>1.6083692495336942E-3</v>
      </c>
      <c r="K81" s="259">
        <f t="shared" si="59"/>
        <v>1.2380240188107692E-3</v>
      </c>
      <c r="L81" s="64">
        <f t="shared" si="72"/>
        <v>-8.588679245282993E-2</v>
      </c>
      <c r="N81" s="47">
        <f t="shared" si="69"/>
        <v>4.9588323353293404</v>
      </c>
      <c r="O81" s="163">
        <f t="shared" si="76"/>
        <v>4.4992570579494808</v>
      </c>
      <c r="P81" s="64">
        <f t="shared" si="71"/>
        <v>-9.2678123861055478E-2</v>
      </c>
    </row>
    <row r="82" spans="1:16" ht="20.100000000000001" customHeight="1" x14ac:dyDescent="0.25">
      <c r="A82" s="44" t="s">
        <v>227</v>
      </c>
      <c r="B82" s="24">
        <v>4.7300000000000004</v>
      </c>
      <c r="C82" s="160">
        <v>2.7</v>
      </c>
      <c r="D82" s="309">
        <f t="shared" si="55"/>
        <v>1.031204285275144E-3</v>
      </c>
      <c r="E82" s="259">
        <f t="shared" si="56"/>
        <v>5.9184308705354221E-4</v>
      </c>
      <c r="F82" s="64">
        <f t="shared" si="66"/>
        <v>-0.42917547568710362</v>
      </c>
      <c r="H82" s="24">
        <v>4.5350000000000001</v>
      </c>
      <c r="I82" s="160">
        <v>4.8109999999999999</v>
      </c>
      <c r="J82" s="258">
        <f t="shared" si="58"/>
        <v>1.1009742711902346E-3</v>
      </c>
      <c r="K82" s="259">
        <f t="shared" si="59"/>
        <v>9.8350950371509419E-4</v>
      </c>
      <c r="L82" s="64">
        <f t="shared" si="67"/>
        <v>6.0859977949283307E-2</v>
      </c>
      <c r="N82" s="47">
        <f t="shared" si="69"/>
        <v>9.5877378435517961</v>
      </c>
      <c r="O82" s="163">
        <f t="shared" si="70"/>
        <v>17.818518518518516</v>
      </c>
      <c r="P82" s="64">
        <f t="shared" si="71"/>
        <v>0.85846951692596674</v>
      </c>
    </row>
    <row r="83" spans="1:16" ht="20.100000000000001" customHeight="1" thickBot="1" x14ac:dyDescent="0.3">
      <c r="A83" s="13" t="s">
        <v>17</v>
      </c>
      <c r="B83" s="24">
        <f>B84-SUM(B63:B82)</f>
        <v>186.81000000000222</v>
      </c>
      <c r="C83" s="160">
        <f>C84-SUM(C63:C82)</f>
        <v>27.079999999999927</v>
      </c>
      <c r="D83" s="309">
        <f t="shared" si="55"/>
        <v>4.0727118928594486E-2</v>
      </c>
      <c r="E83" s="259">
        <f t="shared" si="56"/>
        <v>5.9359669620036581E-3</v>
      </c>
      <c r="F83" s="64">
        <f t="shared" si="66"/>
        <v>-0.85503988009207432</v>
      </c>
      <c r="H83" s="24">
        <f>H84-SUM(H63:H82)</f>
        <v>110.82299999999987</v>
      </c>
      <c r="I83" s="160">
        <f>I84-SUM(I63:I82)</f>
        <v>17.82300000000123</v>
      </c>
      <c r="J83" s="258">
        <f t="shared" si="58"/>
        <v>2.6904800806199607E-2</v>
      </c>
      <c r="K83" s="259">
        <f t="shared" si="59"/>
        <v>3.6435439377915887E-3</v>
      </c>
      <c r="L83" s="64">
        <f t="shared" si="67"/>
        <v>-0.83917598332474985</v>
      </c>
      <c r="N83" s="47">
        <f t="shared" ref="N83" si="77">(H83/B83)*10</f>
        <v>5.9323911996145036</v>
      </c>
      <c r="O83" s="163">
        <f t="shared" ref="O83" si="78">(I83/C83)*10</f>
        <v>6.5816100443136181</v>
      </c>
      <c r="P83" s="64">
        <f t="shared" si="71"/>
        <v>0.10943628342333557</v>
      </c>
    </row>
    <row r="84" spans="1:16" ht="26.25" customHeight="1" thickBot="1" x14ac:dyDescent="0.3">
      <c r="A84" s="17" t="s">
        <v>18</v>
      </c>
      <c r="B84" s="22">
        <v>4586.8700000000008</v>
      </c>
      <c r="C84" s="165">
        <v>4562.0199999999995</v>
      </c>
      <c r="D84" s="305">
        <f>SUM(D63:D83)</f>
        <v>1.0000000000000004</v>
      </c>
      <c r="E84" s="306">
        <f>SUM(E63:E83)</f>
        <v>1</v>
      </c>
      <c r="F84" s="69">
        <f>(C84-B84)/B84</f>
        <v>-5.41763773553671E-3</v>
      </c>
      <c r="G84" s="2"/>
      <c r="H84" s="22">
        <v>4119.0789999999997</v>
      </c>
      <c r="I84" s="165">
        <v>4891.6660000000002</v>
      </c>
      <c r="J84" s="317">
        <f t="shared" si="58"/>
        <v>1</v>
      </c>
      <c r="K84" s="306">
        <f t="shared" si="59"/>
        <v>1</v>
      </c>
      <c r="L84" s="69">
        <f>(I84-H84)/H84</f>
        <v>0.18756304503992288</v>
      </c>
      <c r="M84" s="2"/>
      <c r="N84" s="43">
        <f t="shared" ref="N84:O84" si="79">(H84/B84)*10</f>
        <v>8.9801520426783394</v>
      </c>
      <c r="O84" s="170">
        <f t="shared" si="79"/>
        <v>10.722587801017971</v>
      </c>
      <c r="P84" s="69">
        <f>(O84-N84)/N84</f>
        <v>0.19403187719524939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0:O60"/>
    <mergeCell ref="N36:O36"/>
    <mergeCell ref="B37:C37"/>
    <mergeCell ref="D37:E37"/>
    <mergeCell ref="H37:I37"/>
    <mergeCell ref="J37:K37"/>
    <mergeCell ref="N37:O37"/>
    <mergeCell ref="J36:K36"/>
    <mergeCell ref="N61:O61"/>
    <mergeCell ref="A60:A62"/>
    <mergeCell ref="B60:C60"/>
    <mergeCell ref="D60:E60"/>
    <mergeCell ref="H60:I60"/>
    <mergeCell ref="J60:K60"/>
    <mergeCell ref="B61:C61"/>
    <mergeCell ref="D61:E61"/>
    <mergeCell ref="H61:I61"/>
    <mergeCell ref="J61:K61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N7:N17 J26:K26 J32:L33 J31:K31 D33:F33 O7:P17 O32:P33 D39:F48 K39:L48 N39:P48 D26:E26 D25:E25 D28:E30 D27:E27 D32:E32 D31:E31 J25:K25 J28:K30 J27:K27 N32:N33 D57:F57 D51:E55 D50:E50 D49:E49 K50 K49 J56:L57 J55:K55 N57:P57 D56:E56 K51:K54 D19:F24 D18:E18 J20:L24 J18:K18 N19:N24 O19:P24 J19:K19 D63:E6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F39:F57 L39:L57 P39:P57</xm:sqref>
        </x14:conditionalFormatting>
        <x14:conditionalFormatting xmlns:xm="http://schemas.microsoft.com/office/excel/2006/main">
          <x14:cfRule type="iconSet" priority="231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P63:P84</xm:sqref>
        </x14:conditionalFormatting>
        <x14:conditionalFormatting xmlns:xm="http://schemas.microsoft.com/office/excel/2006/main">
          <x14:cfRule type="iconSet" priority="327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F63:F84</xm:sqref>
        </x14:conditionalFormatting>
        <x14:conditionalFormatting xmlns:xm="http://schemas.microsoft.com/office/excel/2006/main">
          <x14:cfRule type="iconSet" priority="332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L63:L84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style="12" customWidth="1"/>
    <col min="18" max="19" width="9.140625" customWidth="1"/>
    <col min="20" max="20" width="11.28515625" customWidth="1"/>
  </cols>
  <sheetData>
    <row r="1" spans="1:20" ht="15.75" x14ac:dyDescent="0.25">
      <c r="A1" s="35" t="s">
        <v>46</v>
      </c>
      <c r="B1" s="5"/>
    </row>
    <row r="3" spans="1:20" ht="15.75" thickBot="1" x14ac:dyDescent="0.3"/>
    <row r="4" spans="1:20" x14ac:dyDescent="0.25">
      <c r="A4" s="437" t="s">
        <v>3</v>
      </c>
      <c r="B4" s="451"/>
      <c r="C4" s="451"/>
      <c r="D4" s="462" t="s">
        <v>1</v>
      </c>
      <c r="E4" s="471"/>
      <c r="F4" s="450" t="s">
        <v>13</v>
      </c>
      <c r="G4" s="450"/>
      <c r="H4" s="470" t="s">
        <v>34</v>
      </c>
      <c r="I4" s="471"/>
      <c r="J4" s="1"/>
      <c r="K4" s="462" t="s">
        <v>19</v>
      </c>
      <c r="L4" s="471"/>
      <c r="M4" s="450" t="s">
        <v>13</v>
      </c>
      <c r="N4" s="450"/>
      <c r="O4" s="470" t="s">
        <v>34</v>
      </c>
      <c r="P4" s="471"/>
      <c r="Q4" s="7"/>
      <c r="R4" s="462" t="s">
        <v>22</v>
      </c>
      <c r="S4" s="450"/>
      <c r="T4" s="82" t="s">
        <v>0</v>
      </c>
    </row>
    <row r="5" spans="1:20" x14ac:dyDescent="0.25">
      <c r="A5" s="452"/>
      <c r="B5" s="453"/>
      <c r="C5" s="453"/>
      <c r="D5" s="472" t="s">
        <v>40</v>
      </c>
      <c r="E5" s="473"/>
      <c r="F5" s="474" t="str">
        <f>D5</f>
        <v>jan - mar</v>
      </c>
      <c r="G5" s="474"/>
      <c r="H5" s="472" t="str">
        <f>F5</f>
        <v>jan - mar</v>
      </c>
      <c r="I5" s="473"/>
      <c r="J5" s="1"/>
      <c r="K5" s="472" t="str">
        <f>D5</f>
        <v>jan - mar</v>
      </c>
      <c r="L5" s="473"/>
      <c r="M5" s="474" t="str">
        <f>D5</f>
        <v>jan - mar</v>
      </c>
      <c r="N5" s="474"/>
      <c r="O5" s="472" t="str">
        <f>D5</f>
        <v>jan - mar</v>
      </c>
      <c r="P5" s="473"/>
      <c r="Q5" s="7"/>
      <c r="R5" s="472" t="str">
        <f>D5</f>
        <v>jan - mar</v>
      </c>
      <c r="S5" s="474"/>
      <c r="T5" s="80" t="s">
        <v>35</v>
      </c>
    </row>
    <row r="6" spans="1:20" ht="15.75" thickBot="1" x14ac:dyDescent="0.3">
      <c r="A6" s="452"/>
      <c r="B6" s="453"/>
      <c r="C6" s="453"/>
      <c r="D6" s="79">
        <v>2016</v>
      </c>
      <c r="E6" s="80">
        <v>2017</v>
      </c>
      <c r="F6" s="81">
        <f>D6</f>
        <v>2016</v>
      </c>
      <c r="G6" s="81">
        <f>E6</f>
        <v>2017</v>
      </c>
      <c r="H6" s="79" t="s">
        <v>1</v>
      </c>
      <c r="I6" s="80" t="s">
        <v>14</v>
      </c>
      <c r="J6" s="1"/>
      <c r="K6" s="79">
        <f>D6</f>
        <v>2016</v>
      </c>
      <c r="L6" s="80">
        <f>E6</f>
        <v>2017</v>
      </c>
      <c r="M6" s="81">
        <f>F6</f>
        <v>2016</v>
      </c>
      <c r="N6" s="80">
        <f>G6</f>
        <v>2017</v>
      </c>
      <c r="O6" s="81">
        <v>1000</v>
      </c>
      <c r="P6" s="80" t="s">
        <v>14</v>
      </c>
      <c r="Q6" s="7"/>
      <c r="R6" s="79">
        <f>D6</f>
        <v>2016</v>
      </c>
      <c r="S6" s="81">
        <f>E6</f>
        <v>2017</v>
      </c>
      <c r="T6" s="80" t="s">
        <v>23</v>
      </c>
    </row>
    <row r="7" spans="1:20" ht="24" customHeight="1" thickBot="1" x14ac:dyDescent="0.3">
      <c r="A7" s="86" t="s">
        <v>29</v>
      </c>
      <c r="B7" s="83"/>
      <c r="C7" s="18"/>
      <c r="D7" s="22">
        <v>102240.55999999995</v>
      </c>
      <c r="E7" s="23">
        <v>116110.23999999989</v>
      </c>
      <c r="F7" s="19">
        <f>D7/D17</f>
        <v>0.22691739095878957</v>
      </c>
      <c r="G7" s="19">
        <f>E7/E17</f>
        <v>0.24204639705687503</v>
      </c>
      <c r="H7" s="94">
        <f t="shared" ref="H7:H19" si="0">(E7-D7)/D7</f>
        <v>0.13565731643097359</v>
      </c>
      <c r="I7" s="97">
        <f t="shared" ref="I7:I19" si="1">(G7-F7)/F7</f>
        <v>6.667186694753173E-2</v>
      </c>
      <c r="J7" s="11"/>
      <c r="K7" s="22">
        <v>22007.724999999995</v>
      </c>
      <c r="L7" s="23">
        <v>23490.648999999994</v>
      </c>
      <c r="M7" s="19">
        <f>K7/K17</f>
        <v>0.26542612974161889</v>
      </c>
      <c r="N7" s="19">
        <f>L7/L17</f>
        <v>0.24583232837712149</v>
      </c>
      <c r="O7" s="94">
        <f t="shared" ref="O7:O8" si="2">(L7-K7)/K7</f>
        <v>6.7381976101573399E-2</v>
      </c>
      <c r="P7" s="97">
        <f t="shared" ref="P7:P8" si="3">(N7-M7)/M7</f>
        <v>-7.3820167530495723E-2</v>
      </c>
      <c r="Q7" s="51"/>
      <c r="R7" s="29">
        <f>(K7/D7)*10</f>
        <v>2.1525434719841132</v>
      </c>
      <c r="S7" s="74">
        <f>(L7/E7)*10</f>
        <v>2.0231332740333681</v>
      </c>
      <c r="T7" s="61">
        <f>(S7-R7)/R7</f>
        <v>-6.0119667563071758E-2</v>
      </c>
    </row>
    <row r="8" spans="1:20" s="8" customFormat="1" ht="24" customHeight="1" x14ac:dyDescent="0.25">
      <c r="A8" s="87" t="s">
        <v>44</v>
      </c>
      <c r="B8" s="4"/>
      <c r="C8" s="1"/>
      <c r="D8" s="24">
        <v>91846.879999999946</v>
      </c>
      <c r="E8" s="25">
        <v>93732.72999999988</v>
      </c>
      <c r="F8" s="58">
        <f>D8/D7</f>
        <v>0.89834093240490842</v>
      </c>
      <c r="G8" s="58">
        <f>E8/E7</f>
        <v>0.80727358758366163</v>
      </c>
      <c r="H8" s="95">
        <f t="shared" ref="H8:H16" si="4">(E8-D8)/D8</f>
        <v>2.0532542858286904E-2</v>
      </c>
      <c r="I8" s="98">
        <f t="shared" ref="I8:I16" si="5">(G8-F8)/F8</f>
        <v>-0.10137281018405168</v>
      </c>
      <c r="J8" s="4"/>
      <c r="K8" s="24">
        <v>21170.067999999996</v>
      </c>
      <c r="L8" s="25">
        <v>22123.445999999996</v>
      </c>
      <c r="M8" s="58">
        <f>K8/K7</f>
        <v>0.96193804675403749</v>
      </c>
      <c r="N8" s="58">
        <f>L8/L7</f>
        <v>0.94179798948934967</v>
      </c>
      <c r="O8" s="95">
        <f t="shared" si="2"/>
        <v>4.5034243631149454E-2</v>
      </c>
      <c r="P8" s="98">
        <f t="shared" si="3"/>
        <v>-2.093695881210687E-2</v>
      </c>
      <c r="Q8" s="56"/>
      <c r="R8" s="32">
        <f t="shared" ref="R8:R21" si="6">(K8/D8)*10</f>
        <v>2.3049305539828908</v>
      </c>
      <c r="S8" s="33">
        <f t="shared" ref="S8:S21" si="7">(L8/E8)*10</f>
        <v>2.3602690330261398</v>
      </c>
      <c r="T8" s="60">
        <f t="shared" ref="T8:T21" si="8">(S8-R8)/R8</f>
        <v>2.4008740284007589E-2</v>
      </c>
    </row>
    <row r="9" spans="1:20" s="8" customFormat="1" ht="24" customHeight="1" x14ac:dyDescent="0.25">
      <c r="A9" s="91" t="s">
        <v>43</v>
      </c>
      <c r="B9" s="84"/>
      <c r="C9" s="85"/>
      <c r="D9" s="92">
        <v>10394</v>
      </c>
      <c r="E9" s="93">
        <f>E10+E11</f>
        <v>22377.510000000002</v>
      </c>
      <c r="F9" s="55">
        <f>D9/D7</f>
        <v>0.10166219746840202</v>
      </c>
      <c r="G9" s="55">
        <f>E9/E7</f>
        <v>0.19272641241633834</v>
      </c>
      <c r="H9" s="96">
        <f t="shared" si="4"/>
        <v>1.1529257263806043</v>
      </c>
      <c r="I9" s="99">
        <f t="shared" si="5"/>
        <v>0.89575296634956469</v>
      </c>
      <c r="J9" s="4"/>
      <c r="K9" s="92">
        <v>838</v>
      </c>
      <c r="L9" s="93">
        <f>L10+L11</f>
        <v>1367.203</v>
      </c>
      <c r="M9" s="55">
        <f>K9/K7</f>
        <v>3.8077538682439925E-2</v>
      </c>
      <c r="N9" s="55">
        <f>L9/L7</f>
        <v>5.8202010510650444E-2</v>
      </c>
      <c r="O9" s="96">
        <f t="shared" ref="O9:O21" si="9">(L9-K9)/K9</f>
        <v>0.63150715990453454</v>
      </c>
      <c r="P9" s="99">
        <f t="shared" ref="P9:P21" si="10">(N9-M9)/M9</f>
        <v>0.52851293766766616</v>
      </c>
      <c r="Q9" s="56"/>
      <c r="R9" s="75">
        <f t="shared" si="6"/>
        <v>0.80623436598037335</v>
      </c>
      <c r="S9" s="76">
        <f t="shared" si="7"/>
        <v>0.61097190884955466</v>
      </c>
      <c r="T9" s="62">
        <f t="shared" si="8"/>
        <v>-0.24219068966798679</v>
      </c>
    </row>
    <row r="10" spans="1:20" s="8" customFormat="1" ht="24" customHeight="1" x14ac:dyDescent="0.25">
      <c r="A10" s="57"/>
      <c r="B10" s="88" t="s">
        <v>42</v>
      </c>
      <c r="C10" s="1"/>
      <c r="D10" s="24"/>
      <c r="E10" s="25">
        <v>12839.370000000004</v>
      </c>
      <c r="F10" s="58"/>
      <c r="G10" s="58">
        <f>E10/E9</f>
        <v>0.57376222823719003</v>
      </c>
      <c r="H10" s="100" t="e">
        <f t="shared" si="4"/>
        <v>#DIV/0!</v>
      </c>
      <c r="I10" s="101" t="e">
        <f t="shared" si="5"/>
        <v>#DIV/0!</v>
      </c>
      <c r="J10" s="4"/>
      <c r="K10" s="24"/>
      <c r="L10" s="25">
        <v>703.62100000000021</v>
      </c>
      <c r="M10" s="58"/>
      <c r="N10" s="58">
        <f>L10/L9</f>
        <v>0.51464266827969241</v>
      </c>
      <c r="O10" s="100" t="e">
        <f t="shared" si="9"/>
        <v>#DIV/0!</v>
      </c>
      <c r="P10" s="101" t="e">
        <f t="shared" si="10"/>
        <v>#DIV/0!</v>
      </c>
      <c r="Q10" s="56"/>
      <c r="R10" s="102" t="e">
        <f t="shared" si="6"/>
        <v>#DIV/0!</v>
      </c>
      <c r="S10" s="103">
        <f t="shared" si="7"/>
        <v>0.54801832177123955</v>
      </c>
      <c r="T10" s="104" t="e">
        <f t="shared" si="8"/>
        <v>#DIV/0!</v>
      </c>
    </row>
    <row r="11" spans="1:20" s="8" customFormat="1" ht="24" customHeight="1" thickBot="1" x14ac:dyDescent="0.3">
      <c r="A11" s="57"/>
      <c r="B11" s="88" t="s">
        <v>45</v>
      </c>
      <c r="C11" s="1"/>
      <c r="D11" s="24"/>
      <c r="E11" s="25">
        <v>9538.1399999999976</v>
      </c>
      <c r="F11" s="58">
        <f>D11/D9</f>
        <v>0</v>
      </c>
      <c r="G11" s="58">
        <f>E11/E9</f>
        <v>0.42623777176280991</v>
      </c>
      <c r="H11" s="100" t="e">
        <f t="shared" si="4"/>
        <v>#DIV/0!</v>
      </c>
      <c r="I11" s="101" t="e">
        <f t="shared" si="5"/>
        <v>#DIV/0!</v>
      </c>
      <c r="J11" s="4"/>
      <c r="K11" s="24"/>
      <c r="L11" s="25">
        <v>663.58199999999977</v>
      </c>
      <c r="M11" s="58">
        <f>K11/K9</f>
        <v>0</v>
      </c>
      <c r="N11" s="58">
        <f>L11/L9</f>
        <v>0.48535733172030765</v>
      </c>
      <c r="O11" s="100" t="e">
        <f t="shared" si="9"/>
        <v>#DIV/0!</v>
      </c>
      <c r="P11" s="101" t="e">
        <f t="shared" si="10"/>
        <v>#DIV/0!</v>
      </c>
      <c r="Q11" s="56"/>
      <c r="R11" s="77" t="e">
        <f t="shared" si="6"/>
        <v>#DIV/0!</v>
      </c>
      <c r="S11" s="74">
        <f t="shared" si="7"/>
        <v>0.69571425875485149</v>
      </c>
      <c r="T11" s="78" t="e">
        <f t="shared" si="8"/>
        <v>#DIV/0!</v>
      </c>
    </row>
    <row r="12" spans="1:20" s="8" customFormat="1" ht="24" customHeight="1" thickBot="1" x14ac:dyDescent="0.3">
      <c r="A12" s="86" t="s">
        <v>30</v>
      </c>
      <c r="B12" s="83"/>
      <c r="C12" s="18"/>
      <c r="D12" s="22">
        <v>348322.35000000021</v>
      </c>
      <c r="E12" s="23">
        <v>363592.17000000027</v>
      </c>
      <c r="F12" s="19">
        <f>D12/D17</f>
        <v>0.77308260904121051</v>
      </c>
      <c r="G12" s="19">
        <f>E12/E17</f>
        <v>0.75795360294312497</v>
      </c>
      <c r="H12" s="94">
        <f t="shared" si="4"/>
        <v>4.3838186094001884E-2</v>
      </c>
      <c r="I12" s="97">
        <f t="shared" si="5"/>
        <v>-1.9569714699505112E-2</v>
      </c>
      <c r="J12" s="4"/>
      <c r="K12" s="22">
        <v>60906.964000000051</v>
      </c>
      <c r="L12" s="23">
        <v>72064.923999999955</v>
      </c>
      <c r="M12" s="19">
        <f>K12/K17</f>
        <v>0.73457387025838095</v>
      </c>
      <c r="N12" s="19">
        <f>L12/L17</f>
        <v>0.75416767162287834</v>
      </c>
      <c r="O12" s="94">
        <f t="shared" si="9"/>
        <v>0.18319678518206711</v>
      </c>
      <c r="P12" s="97">
        <f t="shared" si="10"/>
        <v>2.6673697714847143E-2</v>
      </c>
      <c r="Q12" s="56"/>
      <c r="R12" s="29">
        <f t="shared" si="6"/>
        <v>1.7485804169614729</v>
      </c>
      <c r="S12" s="74">
        <f t="shared" si="7"/>
        <v>1.9820262906101607</v>
      </c>
      <c r="T12" s="61">
        <f t="shared" si="8"/>
        <v>0.13350594081017397</v>
      </c>
    </row>
    <row r="13" spans="1:20" s="8" customFormat="1" ht="24" customHeight="1" thickBot="1" x14ac:dyDescent="0.3">
      <c r="A13" s="87" t="s">
        <v>44</v>
      </c>
      <c r="B13" s="4"/>
      <c r="C13" s="1"/>
      <c r="D13" s="24">
        <v>218123.43000000023</v>
      </c>
      <c r="E13" s="25">
        <v>247746.21000000031</v>
      </c>
      <c r="F13" s="58">
        <f>D13/D12</f>
        <v>0.6262114102066666</v>
      </c>
      <c r="G13" s="58">
        <f>E13/E12</f>
        <v>0.68138488790889018</v>
      </c>
      <c r="H13" s="95">
        <f t="shared" si="4"/>
        <v>0.13580741876285393</v>
      </c>
      <c r="I13" s="98">
        <f t="shared" si="5"/>
        <v>8.8106790778556487E-2</v>
      </c>
      <c r="J13" s="4"/>
      <c r="K13" s="24">
        <v>52022.001000000055</v>
      </c>
      <c r="L13" s="25">
        <v>62649.965999999964</v>
      </c>
      <c r="M13" s="58">
        <f>K13/K12</f>
        <v>0.85412237917490041</v>
      </c>
      <c r="N13" s="58">
        <f>L13/L12</f>
        <v>0.86935450039467188</v>
      </c>
      <c r="O13" s="95">
        <f t="shared" si="9"/>
        <v>0.20429750481916098</v>
      </c>
      <c r="P13" s="98">
        <f t="shared" si="10"/>
        <v>1.7833651934616213E-2</v>
      </c>
      <c r="Q13" s="56"/>
      <c r="R13" s="29">
        <f t="shared" si="6"/>
        <v>2.384979962950335</v>
      </c>
      <c r="S13" s="74">
        <f t="shared" si="7"/>
        <v>2.5287961418259393</v>
      </c>
      <c r="T13" s="61">
        <f t="shared" si="8"/>
        <v>6.0300791247611465E-2</v>
      </c>
    </row>
    <row r="14" spans="1:20" s="8" customFormat="1" ht="24" customHeight="1" thickBot="1" x14ac:dyDescent="0.3">
      <c r="A14" s="91" t="s">
        <v>43</v>
      </c>
      <c r="B14" s="84"/>
      <c r="C14" s="85"/>
      <c r="D14" s="92">
        <v>130199</v>
      </c>
      <c r="E14" s="93">
        <f>E15+E16</f>
        <v>115845.96000000002</v>
      </c>
      <c r="F14" s="55">
        <f>D14/D12</f>
        <v>0.37378881946564702</v>
      </c>
      <c r="G14" s="55">
        <f>E14/E12</f>
        <v>0.31861511209111004</v>
      </c>
      <c r="H14" s="96">
        <f t="shared" ref="H14" si="11">(E14-D14)/D14</f>
        <v>-0.11023924914937887</v>
      </c>
      <c r="I14" s="99">
        <f t="shared" ref="I14" si="12">(G14-F14)/F14</f>
        <v>-0.14760662839892058</v>
      </c>
      <c r="J14" s="4"/>
      <c r="K14" s="92">
        <v>8885</v>
      </c>
      <c r="L14" s="93">
        <f>L15+L16</f>
        <v>9414.9579999999987</v>
      </c>
      <c r="M14" s="55">
        <f>K14/K12</f>
        <v>0.14587822830899916</v>
      </c>
      <c r="N14" s="55">
        <f>L14/L12</f>
        <v>0.13064549960532817</v>
      </c>
      <c r="O14" s="96">
        <f t="shared" si="9"/>
        <v>5.9646370287000421E-2</v>
      </c>
      <c r="P14" s="99">
        <f t="shared" si="10"/>
        <v>-0.10442085073452516</v>
      </c>
      <c r="Q14" s="56"/>
      <c r="R14" s="29">
        <f t="shared" si="6"/>
        <v>0.68241691564451346</v>
      </c>
      <c r="S14" s="74">
        <f t="shared" si="7"/>
        <v>0.81271353787391432</v>
      </c>
      <c r="T14" s="61">
        <f t="shared" si="8"/>
        <v>0.19093404521829782</v>
      </c>
    </row>
    <row r="15" spans="1:20" ht="24" customHeight="1" x14ac:dyDescent="0.25">
      <c r="A15" s="57"/>
      <c r="B15" s="88" t="s">
        <v>42</v>
      </c>
      <c r="C15" s="1"/>
      <c r="D15" s="24"/>
      <c r="E15" s="25">
        <v>58021.209999999992</v>
      </c>
      <c r="F15" s="3"/>
      <c r="G15" s="3">
        <f>E15/E14</f>
        <v>0.50084793634581626</v>
      </c>
      <c r="H15" s="100" t="e">
        <f t="shared" si="4"/>
        <v>#DIV/0!</v>
      </c>
      <c r="I15" s="101" t="e">
        <f t="shared" si="5"/>
        <v>#DIV/0!</v>
      </c>
      <c r="J15" s="1"/>
      <c r="K15" s="24"/>
      <c r="L15" s="25">
        <v>5766.0809999999992</v>
      </c>
      <c r="M15" s="3"/>
      <c r="N15" s="3">
        <f>L15/L14</f>
        <v>0.61243831358567935</v>
      </c>
      <c r="O15" s="100" t="e">
        <f t="shared" si="9"/>
        <v>#DIV/0!</v>
      </c>
      <c r="P15" s="101" t="e">
        <f t="shared" si="10"/>
        <v>#DIV/0!</v>
      </c>
      <c r="Q15" s="7"/>
      <c r="R15" s="111" t="e">
        <f t="shared" si="6"/>
        <v>#DIV/0!</v>
      </c>
      <c r="S15" s="112">
        <f t="shared" si="7"/>
        <v>0.99378847838574891</v>
      </c>
      <c r="T15" s="113" t="e">
        <f t="shared" si="8"/>
        <v>#DIV/0!</v>
      </c>
    </row>
    <row r="16" spans="1:20" ht="24" customHeight="1" thickBot="1" x14ac:dyDescent="0.3">
      <c r="A16" s="57"/>
      <c r="B16" s="88" t="s">
        <v>45</v>
      </c>
      <c r="C16" s="1"/>
      <c r="D16" s="24"/>
      <c r="E16" s="25">
        <v>57824.750000000022</v>
      </c>
      <c r="F16" s="3">
        <f>D16/D14</f>
        <v>0</v>
      </c>
      <c r="G16" s="3">
        <f>E16/E14</f>
        <v>0.49915206365418363</v>
      </c>
      <c r="H16" s="100" t="e">
        <f t="shared" si="4"/>
        <v>#DIV/0!</v>
      </c>
      <c r="I16" s="101" t="e">
        <f t="shared" si="5"/>
        <v>#DIV/0!</v>
      </c>
      <c r="J16" s="1"/>
      <c r="K16" s="24"/>
      <c r="L16" s="25">
        <v>3648.8769999999986</v>
      </c>
      <c r="M16" s="3">
        <f>K16/K14</f>
        <v>0</v>
      </c>
      <c r="N16" s="3">
        <f>L16/L14</f>
        <v>0.38756168641432059</v>
      </c>
      <c r="O16" s="100" t="e">
        <f t="shared" si="9"/>
        <v>#DIV/0!</v>
      </c>
      <c r="P16" s="101" t="e">
        <f t="shared" si="10"/>
        <v>#DIV/0!</v>
      </c>
      <c r="Q16" s="7"/>
      <c r="R16" s="77" t="e">
        <f t="shared" si="6"/>
        <v>#DIV/0!</v>
      </c>
      <c r="S16" s="74">
        <f t="shared" si="7"/>
        <v>0.63102339396192753</v>
      </c>
      <c r="T16" s="78" t="e">
        <f t="shared" si="8"/>
        <v>#DIV/0!</v>
      </c>
    </row>
    <row r="17" spans="1:20" ht="24" customHeight="1" thickBot="1" x14ac:dyDescent="0.3">
      <c r="A17" s="86" t="s">
        <v>12</v>
      </c>
      <c r="B17" s="83"/>
      <c r="C17" s="18"/>
      <c r="D17" s="22">
        <f>D7+D12</f>
        <v>450562.91000000015</v>
      </c>
      <c r="E17" s="23">
        <f>E7+E12</f>
        <v>479702.41000000015</v>
      </c>
      <c r="F17" s="19">
        <f>F7+F12</f>
        <v>1</v>
      </c>
      <c r="G17" s="19">
        <f>G7+G12</f>
        <v>1</v>
      </c>
      <c r="H17" s="94">
        <f t="shared" si="0"/>
        <v>6.467354359017255E-2</v>
      </c>
      <c r="I17" s="97">
        <f t="shared" si="1"/>
        <v>0</v>
      </c>
      <c r="J17" s="11"/>
      <c r="K17" s="22">
        <v>82914.689000000057</v>
      </c>
      <c r="L17" s="23">
        <v>95555.57299999996</v>
      </c>
      <c r="M17" s="19">
        <f>M7+M12</f>
        <v>0.99999999999999978</v>
      </c>
      <c r="N17" s="19">
        <f>N7+N12</f>
        <v>0.99999999999999978</v>
      </c>
      <c r="O17" s="94">
        <f t="shared" si="9"/>
        <v>0.15245650864106713</v>
      </c>
      <c r="P17" s="97">
        <f t="shared" si="10"/>
        <v>0</v>
      </c>
      <c r="Q17" s="7"/>
      <c r="R17" s="29">
        <f t="shared" si="6"/>
        <v>1.8402466594509528</v>
      </c>
      <c r="S17" s="74">
        <f t="shared" si="7"/>
        <v>1.9919760878416251</v>
      </c>
      <c r="T17" s="61">
        <f t="shared" si="8"/>
        <v>8.2450593028622343E-2</v>
      </c>
    </row>
    <row r="18" spans="1:20" s="8" customFormat="1" ht="24" customHeight="1" x14ac:dyDescent="0.25">
      <c r="A18" s="87" t="s">
        <v>44</v>
      </c>
      <c r="B18" s="4"/>
      <c r="C18" s="1"/>
      <c r="D18" s="24">
        <f t="shared" ref="D18:E21" si="13">D8+D13</f>
        <v>309970.31000000017</v>
      </c>
      <c r="E18" s="25">
        <f t="shared" si="13"/>
        <v>341478.94000000018</v>
      </c>
      <c r="F18" s="58">
        <f>D18/D17</f>
        <v>0.68796233138675367</v>
      </c>
      <c r="G18" s="58">
        <f>E18/E17</f>
        <v>0.7118557940953435</v>
      </c>
      <c r="H18" s="95">
        <f t="shared" si="0"/>
        <v>0.1016504774279833</v>
      </c>
      <c r="I18" s="98">
        <f t="shared" si="1"/>
        <v>3.4730771756684417E-2</v>
      </c>
      <c r="J18" s="4"/>
      <c r="K18" s="24">
        <f t="shared" ref="K18:L21" si="14">K8+K13</f>
        <v>73192.069000000047</v>
      </c>
      <c r="L18" s="25">
        <f t="shared" si="14"/>
        <v>84773.411999999953</v>
      </c>
      <c r="M18" s="58">
        <f>K18/K17</f>
        <v>0.8827394745459396</v>
      </c>
      <c r="N18" s="58">
        <f>L18/L17</f>
        <v>0.88716345199457902</v>
      </c>
      <c r="O18" s="95">
        <f t="shared" si="9"/>
        <v>0.15823221229064993</v>
      </c>
      <c r="P18" s="98">
        <f t="shared" si="10"/>
        <v>5.0116456510739104E-3</v>
      </c>
      <c r="Q18" s="56"/>
      <c r="R18" s="114">
        <f t="shared" si="6"/>
        <v>2.3612606317037268</v>
      </c>
      <c r="S18" s="115">
        <f t="shared" si="7"/>
        <v>2.4825370489904857</v>
      </c>
      <c r="T18" s="116">
        <f t="shared" si="8"/>
        <v>5.1360877176550378E-2</v>
      </c>
    </row>
    <row r="19" spans="1:20" s="8" customFormat="1" ht="24" customHeight="1" x14ac:dyDescent="0.25">
      <c r="A19" s="91" t="s">
        <v>43</v>
      </c>
      <c r="B19" s="84"/>
      <c r="C19" s="85"/>
      <c r="D19" s="92">
        <f t="shared" si="13"/>
        <v>140593</v>
      </c>
      <c r="E19" s="93">
        <f t="shared" si="13"/>
        <v>138223.47000000003</v>
      </c>
      <c r="F19" s="55">
        <f>D19/D17</f>
        <v>0.31203855639160344</v>
      </c>
      <c r="G19" s="55">
        <f>E19/E17</f>
        <v>0.28814420590465656</v>
      </c>
      <c r="H19" s="96">
        <f t="shared" si="0"/>
        <v>-1.6853826292916218E-2</v>
      </c>
      <c r="I19" s="99">
        <f t="shared" si="1"/>
        <v>-7.657499369071509E-2</v>
      </c>
      <c r="J19" s="4"/>
      <c r="K19" s="92">
        <f t="shared" si="14"/>
        <v>9723</v>
      </c>
      <c r="L19" s="93">
        <f t="shared" si="14"/>
        <v>10782.160999999998</v>
      </c>
      <c r="M19" s="55">
        <f>K19/K17</f>
        <v>0.11726510847794404</v>
      </c>
      <c r="N19" s="55">
        <f>L19/L17</f>
        <v>0.11283654800542092</v>
      </c>
      <c r="O19" s="96">
        <f t="shared" si="9"/>
        <v>0.10893355960094603</v>
      </c>
      <c r="P19" s="99">
        <f t="shared" si="10"/>
        <v>-3.7765372240763907E-2</v>
      </c>
      <c r="Q19" s="56"/>
      <c r="R19" s="53">
        <f t="shared" si="6"/>
        <v>0.69157070408910826</v>
      </c>
      <c r="S19" s="54">
        <f t="shared" si="7"/>
        <v>0.78005283762591082</v>
      </c>
      <c r="T19" s="62">
        <f t="shared" si="8"/>
        <v>0.12794372724817119</v>
      </c>
    </row>
    <row r="20" spans="1:20" ht="24" customHeight="1" x14ac:dyDescent="0.25">
      <c r="A20" s="57"/>
      <c r="B20" s="88" t="s">
        <v>42</v>
      </c>
      <c r="C20" s="1"/>
      <c r="D20" s="24">
        <f t="shared" si="13"/>
        <v>0</v>
      </c>
      <c r="E20" s="25">
        <f t="shared" si="13"/>
        <v>70860.58</v>
      </c>
      <c r="F20" s="3">
        <f>D20/D19</f>
        <v>0</v>
      </c>
      <c r="G20" s="3">
        <f>E20/E19</f>
        <v>0.51265230137834039</v>
      </c>
      <c r="H20" s="100" t="e">
        <f t="shared" ref="H20:H21" si="15">(E20-D20)/D20</f>
        <v>#DIV/0!</v>
      </c>
      <c r="I20" s="101" t="e">
        <f t="shared" ref="I20:I21" si="16">(G20-F20)/F20</f>
        <v>#DIV/0!</v>
      </c>
      <c r="J20" s="1"/>
      <c r="K20" s="24">
        <f t="shared" si="14"/>
        <v>0</v>
      </c>
      <c r="L20" s="25">
        <f t="shared" si="14"/>
        <v>6469.7019999999993</v>
      </c>
      <c r="M20" s="3">
        <f>K20/K19</f>
        <v>0</v>
      </c>
      <c r="N20" s="3">
        <f>L20/L19</f>
        <v>0.60003759914176757</v>
      </c>
      <c r="O20" s="100" t="e">
        <f t="shared" si="9"/>
        <v>#DIV/0!</v>
      </c>
      <c r="P20" s="101" t="e">
        <f t="shared" si="10"/>
        <v>#DIV/0!</v>
      </c>
      <c r="Q20" s="7"/>
      <c r="R20" s="102" t="e">
        <f t="shared" si="6"/>
        <v>#DIV/0!</v>
      </c>
      <c r="S20" s="103">
        <f t="shared" si="7"/>
        <v>0.9130184934980774</v>
      </c>
      <c r="T20" s="104" t="e">
        <f t="shared" si="8"/>
        <v>#DIV/0!</v>
      </c>
    </row>
    <row r="21" spans="1:20" ht="24" customHeight="1" thickBot="1" x14ac:dyDescent="0.3">
      <c r="A21" s="89"/>
      <c r="B21" s="90" t="s">
        <v>45</v>
      </c>
      <c r="C21" s="15"/>
      <c r="D21" s="26">
        <f t="shared" si="13"/>
        <v>0</v>
      </c>
      <c r="E21" s="27">
        <f t="shared" si="13"/>
        <v>67362.890000000014</v>
      </c>
      <c r="F21" s="16">
        <f>D21/D19</f>
        <v>0</v>
      </c>
      <c r="G21" s="16">
        <f>E21/E19</f>
        <v>0.48734769862165955</v>
      </c>
      <c r="H21" s="109" t="e">
        <f t="shared" si="15"/>
        <v>#DIV/0!</v>
      </c>
      <c r="I21" s="110" t="e">
        <f t="shared" si="16"/>
        <v>#DIV/0!</v>
      </c>
      <c r="J21" s="1"/>
      <c r="K21" s="26">
        <f t="shared" si="14"/>
        <v>0</v>
      </c>
      <c r="L21" s="27">
        <f t="shared" si="14"/>
        <v>4312.458999999998</v>
      </c>
      <c r="M21" s="16">
        <f>K21/K19</f>
        <v>0</v>
      </c>
      <c r="N21" s="16">
        <f>L21/L19</f>
        <v>0.39996240085823231</v>
      </c>
      <c r="O21" s="109" t="e">
        <f t="shared" si="9"/>
        <v>#DIV/0!</v>
      </c>
      <c r="P21" s="110" t="e">
        <f t="shared" si="10"/>
        <v>#DIV/0!</v>
      </c>
      <c r="Q21" s="7"/>
      <c r="R21" s="77" t="e">
        <f t="shared" si="6"/>
        <v>#DIV/0!</v>
      </c>
      <c r="S21" s="74">
        <f t="shared" si="7"/>
        <v>0.64018319285291903</v>
      </c>
      <c r="T21" s="78" t="e">
        <f t="shared" si="8"/>
        <v>#DIV/0!</v>
      </c>
    </row>
    <row r="22" spans="1:20" ht="24" customHeight="1" thickBot="1" x14ac:dyDescent="0.3">
      <c r="J22" s="11"/>
      <c r="Q22"/>
    </row>
    <row r="23" spans="1:20" s="52" customFormat="1" ht="15" customHeight="1" x14ac:dyDescent="0.25">
      <c r="A23" s="437" t="s">
        <v>2</v>
      </c>
      <c r="B23" s="451"/>
      <c r="C23" s="451"/>
      <c r="D23" s="462" t="s">
        <v>1</v>
      </c>
      <c r="E23" s="471"/>
      <c r="F23" s="450" t="s">
        <v>13</v>
      </c>
      <c r="G23" s="450"/>
      <c r="H23" s="470" t="s">
        <v>34</v>
      </c>
      <c r="I23" s="471"/>
      <c r="J23" s="1"/>
      <c r="K23" s="462" t="s">
        <v>19</v>
      </c>
      <c r="L23" s="471"/>
      <c r="M23" s="450" t="s">
        <v>13</v>
      </c>
      <c r="N23" s="450"/>
      <c r="O23" s="470" t="s">
        <v>34</v>
      </c>
      <c r="P23" s="471"/>
      <c r="Q23" s="7"/>
      <c r="R23" s="462" t="s">
        <v>22</v>
      </c>
      <c r="S23" s="450"/>
      <c r="T23" s="108" t="s">
        <v>0</v>
      </c>
    </row>
    <row r="24" spans="1:20" s="8" customFormat="1" ht="15" customHeight="1" x14ac:dyDescent="0.25">
      <c r="A24" s="452"/>
      <c r="B24" s="453"/>
      <c r="C24" s="453"/>
      <c r="D24" s="472" t="s">
        <v>40</v>
      </c>
      <c r="E24" s="473"/>
      <c r="F24" s="474" t="str">
        <f>D24</f>
        <v>jan - mar</v>
      </c>
      <c r="G24" s="474"/>
      <c r="H24" s="472" t="str">
        <f>F24</f>
        <v>jan - mar</v>
      </c>
      <c r="I24" s="473"/>
      <c r="J24" s="1"/>
      <c r="K24" s="472" t="str">
        <f>D24</f>
        <v>jan - mar</v>
      </c>
      <c r="L24" s="473"/>
      <c r="M24" s="474" t="str">
        <f>D24</f>
        <v>jan - mar</v>
      </c>
      <c r="N24" s="474"/>
      <c r="O24" s="472" t="str">
        <f>D24</f>
        <v>jan - mar</v>
      </c>
      <c r="P24" s="473"/>
      <c r="Q24" s="7"/>
      <c r="R24" s="472" t="str">
        <f>D24</f>
        <v>jan - mar</v>
      </c>
      <c r="S24" s="474"/>
      <c r="T24" s="106" t="s">
        <v>35</v>
      </c>
    </row>
    <row r="25" spans="1:20" ht="15.75" customHeight="1" thickBot="1" x14ac:dyDescent="0.3">
      <c r="A25" s="452"/>
      <c r="B25" s="453"/>
      <c r="C25" s="453"/>
      <c r="D25" s="105">
        <v>2016</v>
      </c>
      <c r="E25" s="106">
        <v>2017</v>
      </c>
      <c r="F25" s="107">
        <f>D25</f>
        <v>2016</v>
      </c>
      <c r="G25" s="107">
        <f>E25</f>
        <v>2017</v>
      </c>
      <c r="H25" s="105" t="s">
        <v>1</v>
      </c>
      <c r="I25" s="106" t="s">
        <v>14</v>
      </c>
      <c r="J25" s="1"/>
      <c r="K25" s="105">
        <f>D25</f>
        <v>2016</v>
      </c>
      <c r="L25" s="106">
        <f>E25</f>
        <v>2017</v>
      </c>
      <c r="M25" s="107">
        <f>F25</f>
        <v>2016</v>
      </c>
      <c r="N25" s="106">
        <f>G25</f>
        <v>2017</v>
      </c>
      <c r="O25" s="107">
        <v>1000</v>
      </c>
      <c r="P25" s="106" t="s">
        <v>14</v>
      </c>
      <c r="Q25" s="7"/>
      <c r="R25" s="105">
        <f>D25</f>
        <v>2016</v>
      </c>
      <c r="S25" s="107">
        <f>E25</f>
        <v>2017</v>
      </c>
      <c r="T25" s="106" t="s">
        <v>23</v>
      </c>
    </row>
    <row r="26" spans="1:20" ht="24" customHeight="1" thickBot="1" x14ac:dyDescent="0.3">
      <c r="A26" s="86" t="s">
        <v>29</v>
      </c>
      <c r="B26" s="83"/>
      <c r="C26" s="18"/>
      <c r="D26" s="22"/>
      <c r="E26" s="23"/>
      <c r="F26" s="19" t="e">
        <f>D26/D36</f>
        <v>#DIV/0!</v>
      </c>
      <c r="G26" s="19" t="e">
        <f>E26/E36</f>
        <v>#DIV/0!</v>
      </c>
      <c r="H26" s="94" t="e">
        <f t="shared" ref="H26:H40" si="17">(E26-D26)/D26</f>
        <v>#DIV/0!</v>
      </c>
      <c r="I26" s="97" t="e">
        <f t="shared" ref="I26:I40" si="18">(G26-F26)/F26</f>
        <v>#DIV/0!</v>
      </c>
      <c r="J26" s="11"/>
      <c r="K26" s="22"/>
      <c r="L26" s="23"/>
      <c r="M26" s="19">
        <f>K26/K36</f>
        <v>0</v>
      </c>
      <c r="N26" s="19">
        <f>L26/L36</f>
        <v>0</v>
      </c>
      <c r="O26" s="94" t="e">
        <f t="shared" ref="O26:O40" si="19">(L26-K26)/K26</f>
        <v>#DIV/0!</v>
      </c>
      <c r="P26" s="97" t="e">
        <f t="shared" ref="P26:P40" si="20">(N26-M26)/M26</f>
        <v>#DIV/0!</v>
      </c>
      <c r="Q26" s="51"/>
      <c r="R26" s="29" t="e">
        <f>(K26/D26)*10</f>
        <v>#DIV/0!</v>
      </c>
      <c r="S26" s="74" t="e">
        <f>(L26/E26)*10</f>
        <v>#DIV/0!</v>
      </c>
      <c r="T26" s="61" t="e">
        <f>(S26-R26)/R26</f>
        <v>#DIV/0!</v>
      </c>
    </row>
    <row r="27" spans="1:20" ht="24" customHeight="1" x14ac:dyDescent="0.25">
      <c r="A27" s="87" t="s">
        <v>44</v>
      </c>
      <c r="B27" s="4"/>
      <c r="C27" s="1"/>
      <c r="D27" s="24"/>
      <c r="E27" s="25"/>
      <c r="F27" s="58" t="e">
        <f>D27/D26</f>
        <v>#DIV/0!</v>
      </c>
      <c r="G27" s="58" t="e">
        <f>E27/E26</f>
        <v>#DIV/0!</v>
      </c>
      <c r="H27" s="95" t="e">
        <f t="shared" si="17"/>
        <v>#DIV/0!</v>
      </c>
      <c r="I27" s="98" t="e">
        <f t="shared" si="18"/>
        <v>#DIV/0!</v>
      </c>
      <c r="J27" s="4"/>
      <c r="K27" s="24"/>
      <c r="L27" s="25"/>
      <c r="M27" s="58" t="e">
        <f>K27/K26</f>
        <v>#DIV/0!</v>
      </c>
      <c r="N27" s="58" t="e">
        <f>L27/L26</f>
        <v>#DIV/0!</v>
      </c>
      <c r="O27" s="95" t="e">
        <f t="shared" si="19"/>
        <v>#DIV/0!</v>
      </c>
      <c r="P27" s="98" t="e">
        <f t="shared" si="20"/>
        <v>#DIV/0!</v>
      </c>
      <c r="Q27" s="56"/>
      <c r="R27" s="32" t="e">
        <f t="shared" ref="R27:R40" si="21">(K27/D27)*10</f>
        <v>#DIV/0!</v>
      </c>
      <c r="S27" s="33" t="e">
        <f t="shared" ref="S27:S40" si="22">(L27/E27)*10</f>
        <v>#DIV/0!</v>
      </c>
      <c r="T27" s="60" t="e">
        <f t="shared" ref="T27:T40" si="23">(S27-R27)/R27</f>
        <v>#DIV/0!</v>
      </c>
    </row>
    <row r="28" spans="1:20" ht="24" customHeight="1" x14ac:dyDescent="0.25">
      <c r="A28" s="91" t="s">
        <v>43</v>
      </c>
      <c r="B28" s="84"/>
      <c r="C28" s="85"/>
      <c r="D28" s="92"/>
      <c r="E28" s="93">
        <f>E29+E30</f>
        <v>0</v>
      </c>
      <c r="F28" s="55" t="e">
        <f>D28/D26</f>
        <v>#DIV/0!</v>
      </c>
      <c r="G28" s="55" t="e">
        <f>E28/E26</f>
        <v>#DIV/0!</v>
      </c>
      <c r="H28" s="96" t="e">
        <f t="shared" si="17"/>
        <v>#DIV/0!</v>
      </c>
      <c r="I28" s="99" t="e">
        <f t="shared" si="18"/>
        <v>#DIV/0!</v>
      </c>
      <c r="J28" s="4"/>
      <c r="K28" s="92"/>
      <c r="L28" s="93">
        <f>L29+L30</f>
        <v>0</v>
      </c>
      <c r="M28" s="55" t="e">
        <f>K28/K26</f>
        <v>#DIV/0!</v>
      </c>
      <c r="N28" s="55" t="e">
        <f>L28/L26</f>
        <v>#DIV/0!</v>
      </c>
      <c r="O28" s="96" t="e">
        <f t="shared" si="19"/>
        <v>#DIV/0!</v>
      </c>
      <c r="P28" s="99" t="e">
        <f t="shared" si="20"/>
        <v>#DIV/0!</v>
      </c>
      <c r="Q28" s="56"/>
      <c r="R28" s="75" t="e">
        <f t="shared" si="21"/>
        <v>#DIV/0!</v>
      </c>
      <c r="S28" s="76" t="e">
        <f t="shared" si="22"/>
        <v>#DIV/0!</v>
      </c>
      <c r="T28" s="62" t="e">
        <f t="shared" si="23"/>
        <v>#DIV/0!</v>
      </c>
    </row>
    <row r="29" spans="1:20" ht="24" customHeight="1" x14ac:dyDescent="0.25">
      <c r="A29" s="57"/>
      <c r="B29" s="88" t="s">
        <v>42</v>
      </c>
      <c r="C29" s="1"/>
      <c r="D29" s="24"/>
      <c r="E29" s="25"/>
      <c r="F29" s="58"/>
      <c r="G29" s="58" t="e">
        <f>E29/E28</f>
        <v>#DIV/0!</v>
      </c>
      <c r="H29" s="100" t="e">
        <f t="shared" si="17"/>
        <v>#DIV/0!</v>
      </c>
      <c r="I29" s="101" t="e">
        <f t="shared" si="18"/>
        <v>#DIV/0!</v>
      </c>
      <c r="J29" s="4"/>
      <c r="K29" s="24"/>
      <c r="L29" s="25"/>
      <c r="M29" s="58"/>
      <c r="N29" s="58" t="e">
        <f>L29/L28</f>
        <v>#DIV/0!</v>
      </c>
      <c r="O29" s="100" t="e">
        <f t="shared" si="19"/>
        <v>#DIV/0!</v>
      </c>
      <c r="P29" s="101" t="e">
        <f t="shared" si="20"/>
        <v>#DIV/0!</v>
      </c>
      <c r="Q29" s="56"/>
      <c r="R29" s="102" t="e">
        <f t="shared" si="21"/>
        <v>#DIV/0!</v>
      </c>
      <c r="S29" s="103" t="e">
        <f t="shared" si="22"/>
        <v>#DIV/0!</v>
      </c>
      <c r="T29" s="104" t="e">
        <f t="shared" si="23"/>
        <v>#DIV/0!</v>
      </c>
    </row>
    <row r="30" spans="1:20" ht="24" customHeight="1" thickBot="1" x14ac:dyDescent="0.3">
      <c r="A30" s="57"/>
      <c r="B30" s="88" t="s">
        <v>45</v>
      </c>
      <c r="C30" s="1"/>
      <c r="D30" s="24"/>
      <c r="E30" s="25"/>
      <c r="F30" s="58" t="e">
        <f>D30/D28</f>
        <v>#DIV/0!</v>
      </c>
      <c r="G30" s="58" t="e">
        <f>E30/E28</f>
        <v>#DIV/0!</v>
      </c>
      <c r="H30" s="100" t="e">
        <f t="shared" si="17"/>
        <v>#DIV/0!</v>
      </c>
      <c r="I30" s="101" t="e">
        <f t="shared" si="18"/>
        <v>#DIV/0!</v>
      </c>
      <c r="J30" s="4"/>
      <c r="K30" s="24"/>
      <c r="L30" s="25"/>
      <c r="M30" s="58" t="e">
        <f>K30/K28</f>
        <v>#DIV/0!</v>
      </c>
      <c r="N30" s="58" t="e">
        <f>L30/L28</f>
        <v>#DIV/0!</v>
      </c>
      <c r="O30" s="100" t="e">
        <f t="shared" si="19"/>
        <v>#DIV/0!</v>
      </c>
      <c r="P30" s="101" t="e">
        <f t="shared" si="20"/>
        <v>#DIV/0!</v>
      </c>
      <c r="Q30" s="56"/>
      <c r="R30" s="77" t="e">
        <f t="shared" si="21"/>
        <v>#DIV/0!</v>
      </c>
      <c r="S30" s="74" t="e">
        <f t="shared" si="22"/>
        <v>#DIV/0!</v>
      </c>
      <c r="T30" s="78" t="e">
        <f t="shared" si="23"/>
        <v>#DIV/0!</v>
      </c>
    </row>
    <row r="31" spans="1:20" ht="24" customHeight="1" thickBot="1" x14ac:dyDescent="0.3">
      <c r="A31" s="86" t="s">
        <v>30</v>
      </c>
      <c r="B31" s="83"/>
      <c r="C31" s="18"/>
      <c r="D31" s="22"/>
      <c r="E31" s="23"/>
      <c r="F31" s="19" t="e">
        <f>D31/D36</f>
        <v>#DIV/0!</v>
      </c>
      <c r="G31" s="19" t="e">
        <f>E31/E36</f>
        <v>#DIV/0!</v>
      </c>
      <c r="H31" s="94" t="e">
        <f t="shared" si="17"/>
        <v>#DIV/0!</v>
      </c>
      <c r="I31" s="97" t="e">
        <f t="shared" si="18"/>
        <v>#DIV/0!</v>
      </c>
      <c r="J31" s="4"/>
      <c r="K31" s="22"/>
      <c r="L31" s="23"/>
      <c r="M31" s="19">
        <f>K31/K36</f>
        <v>0</v>
      </c>
      <c r="N31" s="19">
        <f>L31/L36</f>
        <v>0</v>
      </c>
      <c r="O31" s="94" t="e">
        <f t="shared" si="19"/>
        <v>#DIV/0!</v>
      </c>
      <c r="P31" s="97" t="e">
        <f t="shared" si="20"/>
        <v>#DIV/0!</v>
      </c>
      <c r="Q31" s="56"/>
      <c r="R31" s="29" t="e">
        <f t="shared" si="21"/>
        <v>#DIV/0!</v>
      </c>
      <c r="S31" s="74" t="e">
        <f t="shared" si="22"/>
        <v>#DIV/0!</v>
      </c>
      <c r="T31" s="61" t="e">
        <f t="shared" si="23"/>
        <v>#DIV/0!</v>
      </c>
    </row>
    <row r="32" spans="1:20" ht="24" customHeight="1" thickBot="1" x14ac:dyDescent="0.3">
      <c r="A32" s="87" t="s">
        <v>44</v>
      </c>
      <c r="B32" s="4"/>
      <c r="C32" s="1"/>
      <c r="D32" s="24"/>
      <c r="E32" s="25"/>
      <c r="F32" s="58" t="e">
        <f>D32/D31</f>
        <v>#DIV/0!</v>
      </c>
      <c r="G32" s="58" t="e">
        <f>E32/E31</f>
        <v>#DIV/0!</v>
      </c>
      <c r="H32" s="95" t="e">
        <f t="shared" si="17"/>
        <v>#DIV/0!</v>
      </c>
      <c r="I32" s="98" t="e">
        <f t="shared" si="18"/>
        <v>#DIV/0!</v>
      </c>
      <c r="J32" s="4"/>
      <c r="K32" s="24"/>
      <c r="L32" s="25"/>
      <c r="M32" s="58" t="e">
        <f>K32/K31</f>
        <v>#DIV/0!</v>
      </c>
      <c r="N32" s="58" t="e">
        <f>L32/L31</f>
        <v>#DIV/0!</v>
      </c>
      <c r="O32" s="95" t="e">
        <f t="shared" si="19"/>
        <v>#DIV/0!</v>
      </c>
      <c r="P32" s="98" t="e">
        <f t="shared" si="20"/>
        <v>#DIV/0!</v>
      </c>
      <c r="Q32" s="56"/>
      <c r="R32" s="29" t="e">
        <f t="shared" si="21"/>
        <v>#DIV/0!</v>
      </c>
      <c r="S32" s="74" t="e">
        <f t="shared" si="22"/>
        <v>#DIV/0!</v>
      </c>
      <c r="T32" s="61" t="e">
        <f t="shared" si="23"/>
        <v>#DIV/0!</v>
      </c>
    </row>
    <row r="33" spans="1:20" ht="24" customHeight="1" thickBot="1" x14ac:dyDescent="0.3">
      <c r="A33" s="91" t="s">
        <v>43</v>
      </c>
      <c r="B33" s="84"/>
      <c r="C33" s="85"/>
      <c r="D33" s="92"/>
      <c r="E33" s="93">
        <f>E34+E35</f>
        <v>0</v>
      </c>
      <c r="F33" s="55" t="e">
        <f>D33/D31</f>
        <v>#DIV/0!</v>
      </c>
      <c r="G33" s="55" t="e">
        <f>E33/E31</f>
        <v>#DIV/0!</v>
      </c>
      <c r="H33" s="96" t="e">
        <f t="shared" si="17"/>
        <v>#DIV/0!</v>
      </c>
      <c r="I33" s="99" t="e">
        <f t="shared" si="18"/>
        <v>#DIV/0!</v>
      </c>
      <c r="J33" s="4"/>
      <c r="K33" s="92"/>
      <c r="L33" s="93">
        <f>L34+L35</f>
        <v>0</v>
      </c>
      <c r="M33" s="55" t="e">
        <f>K33/K31</f>
        <v>#DIV/0!</v>
      </c>
      <c r="N33" s="55" t="e">
        <f>L33/L31</f>
        <v>#DIV/0!</v>
      </c>
      <c r="O33" s="96" t="e">
        <f t="shared" si="19"/>
        <v>#DIV/0!</v>
      </c>
      <c r="P33" s="99" t="e">
        <f t="shared" si="20"/>
        <v>#DIV/0!</v>
      </c>
      <c r="Q33" s="56"/>
      <c r="R33" s="29" t="e">
        <f t="shared" si="21"/>
        <v>#DIV/0!</v>
      </c>
      <c r="S33" s="74" t="e">
        <f t="shared" si="22"/>
        <v>#DIV/0!</v>
      </c>
      <c r="T33" s="61" t="e">
        <f t="shared" si="23"/>
        <v>#DIV/0!</v>
      </c>
    </row>
    <row r="34" spans="1:20" ht="24" customHeight="1" x14ac:dyDescent="0.25">
      <c r="A34" s="57"/>
      <c r="B34" s="88" t="s">
        <v>42</v>
      </c>
      <c r="C34" s="1"/>
      <c r="D34" s="24"/>
      <c r="E34" s="25"/>
      <c r="F34" s="3"/>
      <c r="G34" s="3" t="e">
        <f>E34/E33</f>
        <v>#DIV/0!</v>
      </c>
      <c r="H34" s="100" t="e">
        <f t="shared" si="17"/>
        <v>#DIV/0!</v>
      </c>
      <c r="I34" s="101" t="e">
        <f t="shared" si="18"/>
        <v>#DIV/0!</v>
      </c>
      <c r="J34" s="1"/>
      <c r="K34" s="24"/>
      <c r="L34" s="25"/>
      <c r="M34" s="3"/>
      <c r="N34" s="3" t="e">
        <f>L34/L33</f>
        <v>#DIV/0!</v>
      </c>
      <c r="O34" s="100" t="e">
        <f t="shared" si="19"/>
        <v>#DIV/0!</v>
      </c>
      <c r="P34" s="101" t="e">
        <f t="shared" si="20"/>
        <v>#DIV/0!</v>
      </c>
      <c r="Q34" s="7"/>
      <c r="R34" s="111" t="e">
        <f t="shared" si="21"/>
        <v>#DIV/0!</v>
      </c>
      <c r="S34" s="112" t="e">
        <f t="shared" si="22"/>
        <v>#DIV/0!</v>
      </c>
      <c r="T34" s="113" t="e">
        <f t="shared" si="23"/>
        <v>#DIV/0!</v>
      </c>
    </row>
    <row r="35" spans="1:20" ht="24" customHeight="1" thickBot="1" x14ac:dyDescent="0.3">
      <c r="A35" s="57"/>
      <c r="B35" s="88" t="s">
        <v>45</v>
      </c>
      <c r="C35" s="1"/>
      <c r="D35" s="24"/>
      <c r="E35" s="25"/>
      <c r="F35" s="3" t="e">
        <f>D35/D33</f>
        <v>#DIV/0!</v>
      </c>
      <c r="G35" s="3" t="e">
        <f>E35/E33</f>
        <v>#DIV/0!</v>
      </c>
      <c r="H35" s="100" t="e">
        <f t="shared" si="17"/>
        <v>#DIV/0!</v>
      </c>
      <c r="I35" s="101" t="e">
        <f t="shared" si="18"/>
        <v>#DIV/0!</v>
      </c>
      <c r="J35" s="1"/>
      <c r="K35" s="24"/>
      <c r="L35" s="25"/>
      <c r="M35" s="3" t="e">
        <f>K35/K33</f>
        <v>#DIV/0!</v>
      </c>
      <c r="N35" s="3" t="e">
        <f>L35/L33</f>
        <v>#DIV/0!</v>
      </c>
      <c r="O35" s="100" t="e">
        <f t="shared" si="19"/>
        <v>#DIV/0!</v>
      </c>
      <c r="P35" s="101" t="e">
        <f t="shared" si="20"/>
        <v>#DIV/0!</v>
      </c>
      <c r="Q35" s="7"/>
      <c r="R35" s="77" t="e">
        <f t="shared" si="21"/>
        <v>#DIV/0!</v>
      </c>
      <c r="S35" s="74" t="e">
        <f t="shared" si="22"/>
        <v>#DIV/0!</v>
      </c>
      <c r="T35" s="78" t="e">
        <f t="shared" si="23"/>
        <v>#DIV/0!</v>
      </c>
    </row>
    <row r="36" spans="1:20" ht="24" customHeight="1" thickBot="1" x14ac:dyDescent="0.3">
      <c r="A36" s="86" t="s">
        <v>12</v>
      </c>
      <c r="B36" s="83"/>
      <c r="C36" s="18"/>
      <c r="D36" s="22">
        <f>D26+D31</f>
        <v>0</v>
      </c>
      <c r="E36" s="23">
        <f>E26+E31</f>
        <v>0</v>
      </c>
      <c r="F36" s="19" t="e">
        <f>F26+F31</f>
        <v>#DIV/0!</v>
      </c>
      <c r="G36" s="19" t="e">
        <f>G26+G31</f>
        <v>#DIV/0!</v>
      </c>
      <c r="H36" s="94" t="e">
        <f t="shared" si="17"/>
        <v>#DIV/0!</v>
      </c>
      <c r="I36" s="97" t="e">
        <f t="shared" si="18"/>
        <v>#DIV/0!</v>
      </c>
      <c r="J36" s="11"/>
      <c r="K36" s="22">
        <v>82914.689000000057</v>
      </c>
      <c r="L36" s="23">
        <v>95555.57299999996</v>
      </c>
      <c r="M36" s="19">
        <f>M26+M31</f>
        <v>0</v>
      </c>
      <c r="N36" s="19">
        <f>N26+N31</f>
        <v>0</v>
      </c>
      <c r="O36" s="94">
        <f t="shared" si="19"/>
        <v>0.15245650864106713</v>
      </c>
      <c r="P36" s="97" t="e">
        <f t="shared" si="20"/>
        <v>#DIV/0!</v>
      </c>
      <c r="Q36" s="7"/>
      <c r="R36" s="29" t="e">
        <f t="shared" si="21"/>
        <v>#DIV/0!</v>
      </c>
      <c r="S36" s="74" t="e">
        <f t="shared" si="22"/>
        <v>#DIV/0!</v>
      </c>
      <c r="T36" s="61" t="e">
        <f t="shared" si="23"/>
        <v>#DIV/0!</v>
      </c>
    </row>
    <row r="37" spans="1:20" ht="24" customHeight="1" x14ac:dyDescent="0.25">
      <c r="A37" s="87" t="s">
        <v>44</v>
      </c>
      <c r="B37" s="4"/>
      <c r="C37" s="1"/>
      <c r="D37" s="24">
        <f t="shared" ref="D37:E37" si="24">D27+D32</f>
        <v>0</v>
      </c>
      <c r="E37" s="25">
        <f t="shared" si="24"/>
        <v>0</v>
      </c>
      <c r="F37" s="58" t="e">
        <f>D37/D36</f>
        <v>#DIV/0!</v>
      </c>
      <c r="G37" s="58" t="e">
        <f>E37/E36</f>
        <v>#DIV/0!</v>
      </c>
      <c r="H37" s="95" t="e">
        <f t="shared" si="17"/>
        <v>#DIV/0!</v>
      </c>
      <c r="I37" s="98" t="e">
        <f t="shared" si="18"/>
        <v>#DIV/0!</v>
      </c>
      <c r="J37" s="4"/>
      <c r="K37" s="24">
        <f t="shared" ref="K37:L37" si="25">K27+K32</f>
        <v>0</v>
      </c>
      <c r="L37" s="25">
        <f t="shared" si="25"/>
        <v>0</v>
      </c>
      <c r="M37" s="58">
        <f>K37/K36</f>
        <v>0</v>
      </c>
      <c r="N37" s="58">
        <f>L37/L36</f>
        <v>0</v>
      </c>
      <c r="O37" s="95" t="e">
        <f t="shared" si="19"/>
        <v>#DIV/0!</v>
      </c>
      <c r="P37" s="98" t="e">
        <f t="shared" si="20"/>
        <v>#DIV/0!</v>
      </c>
      <c r="Q37" s="56"/>
      <c r="R37" s="114" t="e">
        <f t="shared" si="21"/>
        <v>#DIV/0!</v>
      </c>
      <c r="S37" s="115" t="e">
        <f t="shared" si="22"/>
        <v>#DIV/0!</v>
      </c>
      <c r="T37" s="116" t="e">
        <f t="shared" si="23"/>
        <v>#DIV/0!</v>
      </c>
    </row>
    <row r="38" spans="1:20" ht="24" customHeight="1" x14ac:dyDescent="0.25">
      <c r="A38" s="91" t="s">
        <v>43</v>
      </c>
      <c r="B38" s="84"/>
      <c r="C38" s="85"/>
      <c r="D38" s="92">
        <f t="shared" ref="D38:E38" si="26">D28+D33</f>
        <v>0</v>
      </c>
      <c r="E38" s="93">
        <f t="shared" si="26"/>
        <v>0</v>
      </c>
      <c r="F38" s="55" t="e">
        <f>D38/D36</f>
        <v>#DIV/0!</v>
      </c>
      <c r="G38" s="55" t="e">
        <f>E38/E36</f>
        <v>#DIV/0!</v>
      </c>
      <c r="H38" s="96" t="e">
        <f t="shared" si="17"/>
        <v>#DIV/0!</v>
      </c>
      <c r="I38" s="99" t="e">
        <f t="shared" si="18"/>
        <v>#DIV/0!</v>
      </c>
      <c r="J38" s="4"/>
      <c r="K38" s="92">
        <f t="shared" ref="K38:L38" si="27">K28+K33</f>
        <v>0</v>
      </c>
      <c r="L38" s="93">
        <f t="shared" si="27"/>
        <v>0</v>
      </c>
      <c r="M38" s="55">
        <f>K38/K36</f>
        <v>0</v>
      </c>
      <c r="N38" s="55">
        <f>L38/L36</f>
        <v>0</v>
      </c>
      <c r="O38" s="96" t="e">
        <f t="shared" si="19"/>
        <v>#DIV/0!</v>
      </c>
      <c r="P38" s="99" t="e">
        <f t="shared" si="20"/>
        <v>#DIV/0!</v>
      </c>
      <c r="Q38" s="56"/>
      <c r="R38" s="53" t="e">
        <f t="shared" si="21"/>
        <v>#DIV/0!</v>
      </c>
      <c r="S38" s="54" t="e">
        <f t="shared" si="22"/>
        <v>#DIV/0!</v>
      </c>
      <c r="T38" s="62" t="e">
        <f t="shared" si="23"/>
        <v>#DIV/0!</v>
      </c>
    </row>
    <row r="39" spans="1:20" ht="24" customHeight="1" x14ac:dyDescent="0.25">
      <c r="A39" s="57"/>
      <c r="B39" s="88" t="s">
        <v>42</v>
      </c>
      <c r="C39" s="1"/>
      <c r="D39" s="24">
        <f t="shared" ref="D39:E39" si="28">D29+D34</f>
        <v>0</v>
      </c>
      <c r="E39" s="25">
        <f t="shared" si="28"/>
        <v>0</v>
      </c>
      <c r="F39" s="3" t="e">
        <f>D39/D38</f>
        <v>#DIV/0!</v>
      </c>
      <c r="G39" s="3" t="e">
        <f>E39/E38</f>
        <v>#DIV/0!</v>
      </c>
      <c r="H39" s="100" t="e">
        <f t="shared" si="17"/>
        <v>#DIV/0!</v>
      </c>
      <c r="I39" s="101" t="e">
        <f t="shared" si="18"/>
        <v>#DIV/0!</v>
      </c>
      <c r="J39" s="1"/>
      <c r="K39" s="24">
        <f t="shared" ref="K39:L39" si="29">K29+K34</f>
        <v>0</v>
      </c>
      <c r="L39" s="25">
        <f t="shared" si="29"/>
        <v>0</v>
      </c>
      <c r="M39" s="3" t="e">
        <f>K39/K38</f>
        <v>#DIV/0!</v>
      </c>
      <c r="N39" s="3" t="e">
        <f>L39/L38</f>
        <v>#DIV/0!</v>
      </c>
      <c r="O39" s="100" t="e">
        <f t="shared" si="19"/>
        <v>#DIV/0!</v>
      </c>
      <c r="P39" s="101" t="e">
        <f t="shared" si="20"/>
        <v>#DIV/0!</v>
      </c>
      <c r="Q39" s="7"/>
      <c r="R39" s="102" t="e">
        <f t="shared" si="21"/>
        <v>#DIV/0!</v>
      </c>
      <c r="S39" s="103" t="e">
        <f t="shared" si="22"/>
        <v>#DIV/0!</v>
      </c>
      <c r="T39" s="104" t="e">
        <f t="shared" si="23"/>
        <v>#DIV/0!</v>
      </c>
    </row>
    <row r="40" spans="1:20" ht="24" customHeight="1" thickBot="1" x14ac:dyDescent="0.3">
      <c r="A40" s="89"/>
      <c r="B40" s="90" t="s">
        <v>45</v>
      </c>
      <c r="C40" s="15"/>
      <c r="D40" s="26">
        <f t="shared" ref="D40:E40" si="30">D30+D35</f>
        <v>0</v>
      </c>
      <c r="E40" s="27">
        <f t="shared" si="30"/>
        <v>0</v>
      </c>
      <c r="F40" s="16" t="e">
        <f>D40/D38</f>
        <v>#DIV/0!</v>
      </c>
      <c r="G40" s="16" t="e">
        <f>E40/E38</f>
        <v>#DIV/0!</v>
      </c>
      <c r="H40" s="109" t="e">
        <f t="shared" si="17"/>
        <v>#DIV/0!</v>
      </c>
      <c r="I40" s="110" t="e">
        <f t="shared" si="18"/>
        <v>#DIV/0!</v>
      </c>
      <c r="J40" s="1"/>
      <c r="K40" s="26">
        <f t="shared" ref="K40:L40" si="31">K30+K35</f>
        <v>0</v>
      </c>
      <c r="L40" s="27">
        <f t="shared" si="31"/>
        <v>0</v>
      </c>
      <c r="M40" s="16" t="e">
        <f>K40/K38</f>
        <v>#DIV/0!</v>
      </c>
      <c r="N40" s="16" t="e">
        <f>L40/L38</f>
        <v>#DIV/0!</v>
      </c>
      <c r="O40" s="109" t="e">
        <f t="shared" si="19"/>
        <v>#DIV/0!</v>
      </c>
      <c r="P40" s="110" t="e">
        <f t="shared" si="20"/>
        <v>#DIV/0!</v>
      </c>
      <c r="Q40" s="7"/>
      <c r="R40" s="77" t="e">
        <f t="shared" si="21"/>
        <v>#DIV/0!</v>
      </c>
      <c r="S40" s="74" t="e">
        <f t="shared" si="22"/>
        <v>#DIV/0!</v>
      </c>
      <c r="T40" s="78" t="e">
        <f t="shared" si="23"/>
        <v>#DIV/0!</v>
      </c>
    </row>
    <row r="41" spans="1:20" ht="24.75" customHeight="1" thickBot="1" x14ac:dyDescent="0.3"/>
    <row r="42" spans="1:20" ht="15" customHeight="1" x14ac:dyDescent="0.25">
      <c r="A42" s="437" t="s">
        <v>2</v>
      </c>
      <c r="B42" s="451"/>
      <c r="C42" s="451"/>
      <c r="D42" s="462" t="s">
        <v>1</v>
      </c>
      <c r="E42" s="471"/>
      <c r="F42" s="450" t="s">
        <v>13</v>
      </c>
      <c r="G42" s="450"/>
      <c r="H42" s="470" t="s">
        <v>34</v>
      </c>
      <c r="I42" s="471"/>
      <c r="J42" s="1"/>
      <c r="K42" s="462" t="s">
        <v>19</v>
      </c>
      <c r="L42" s="471"/>
      <c r="M42" s="450" t="s">
        <v>13</v>
      </c>
      <c r="N42" s="450"/>
      <c r="O42" s="470" t="s">
        <v>34</v>
      </c>
      <c r="P42" s="471"/>
      <c r="Q42" s="7"/>
      <c r="R42" s="462" t="s">
        <v>22</v>
      </c>
      <c r="S42" s="450"/>
      <c r="T42" s="108" t="s">
        <v>0</v>
      </c>
    </row>
    <row r="43" spans="1:20" ht="15" customHeight="1" x14ac:dyDescent="0.25">
      <c r="A43" s="452"/>
      <c r="B43" s="453"/>
      <c r="C43" s="453"/>
      <c r="D43" s="472" t="s">
        <v>40</v>
      </c>
      <c r="E43" s="473"/>
      <c r="F43" s="474" t="str">
        <f>D43</f>
        <v>jan - mar</v>
      </c>
      <c r="G43" s="474"/>
      <c r="H43" s="472" t="str">
        <f>F43</f>
        <v>jan - mar</v>
      </c>
      <c r="I43" s="473"/>
      <c r="J43" s="1"/>
      <c r="K43" s="472" t="str">
        <f>D43</f>
        <v>jan - mar</v>
      </c>
      <c r="L43" s="473"/>
      <c r="M43" s="474" t="str">
        <f>D43</f>
        <v>jan - mar</v>
      </c>
      <c r="N43" s="474"/>
      <c r="O43" s="472" t="str">
        <f>D43</f>
        <v>jan - mar</v>
      </c>
      <c r="P43" s="473"/>
      <c r="Q43" s="7"/>
      <c r="R43" s="472" t="str">
        <f>D43</f>
        <v>jan - mar</v>
      </c>
      <c r="S43" s="474"/>
      <c r="T43" s="106" t="s">
        <v>35</v>
      </c>
    </row>
    <row r="44" spans="1:20" ht="15.75" customHeight="1" thickBot="1" x14ac:dyDescent="0.3">
      <c r="A44" s="452"/>
      <c r="B44" s="453"/>
      <c r="C44" s="453"/>
      <c r="D44" s="105">
        <v>2016</v>
      </c>
      <c r="E44" s="106">
        <v>2017</v>
      </c>
      <c r="F44" s="107">
        <f>D44</f>
        <v>2016</v>
      </c>
      <c r="G44" s="107">
        <f>E44</f>
        <v>2017</v>
      </c>
      <c r="H44" s="105" t="s">
        <v>1</v>
      </c>
      <c r="I44" s="106" t="s">
        <v>14</v>
      </c>
      <c r="J44" s="1"/>
      <c r="K44" s="105">
        <f>D44</f>
        <v>2016</v>
      </c>
      <c r="L44" s="106">
        <f>E44</f>
        <v>2017</v>
      </c>
      <c r="M44" s="107">
        <f>F44</f>
        <v>2016</v>
      </c>
      <c r="N44" s="106">
        <f>G44</f>
        <v>2017</v>
      </c>
      <c r="O44" s="107">
        <v>1000</v>
      </c>
      <c r="P44" s="106" t="s">
        <v>14</v>
      </c>
      <c r="Q44" s="7"/>
      <c r="R44" s="105">
        <f>D44</f>
        <v>2016</v>
      </c>
      <c r="S44" s="107">
        <f>E44</f>
        <v>2017</v>
      </c>
      <c r="T44" s="106" t="s">
        <v>23</v>
      </c>
    </row>
    <row r="45" spans="1:20" ht="24" customHeight="1" thickBot="1" x14ac:dyDescent="0.3">
      <c r="A45" s="86" t="s">
        <v>29</v>
      </c>
      <c r="B45" s="83"/>
      <c r="C45" s="18"/>
      <c r="D45" s="22"/>
      <c r="E45" s="23"/>
      <c r="F45" s="19" t="e">
        <f>D45/D55</f>
        <v>#DIV/0!</v>
      </c>
      <c r="G45" s="19" t="e">
        <f>E45/E55</f>
        <v>#DIV/0!</v>
      </c>
      <c r="H45" s="94" t="e">
        <f t="shared" ref="H45:H59" si="32">(E45-D45)/D45</f>
        <v>#DIV/0!</v>
      </c>
      <c r="I45" s="97" t="e">
        <f t="shared" ref="I45:I59" si="33">(G45-F45)/F45</f>
        <v>#DIV/0!</v>
      </c>
      <c r="J45" s="11"/>
      <c r="K45" s="22"/>
      <c r="L45" s="23"/>
      <c r="M45" s="19">
        <f>K45/K55</f>
        <v>0</v>
      </c>
      <c r="N45" s="19">
        <f>L45/L55</f>
        <v>0</v>
      </c>
      <c r="O45" s="94" t="e">
        <f t="shared" ref="O45:O59" si="34">(L45-K45)/K45</f>
        <v>#DIV/0!</v>
      </c>
      <c r="P45" s="97" t="e">
        <f t="shared" ref="P45:P59" si="35">(N45-M45)/M45</f>
        <v>#DIV/0!</v>
      </c>
      <c r="Q45" s="51"/>
      <c r="R45" s="29" t="e">
        <f>(K45/D45)*10</f>
        <v>#DIV/0!</v>
      </c>
      <c r="S45" s="74" t="e">
        <f>(L45/E45)*10</f>
        <v>#DIV/0!</v>
      </c>
      <c r="T45" s="61" t="e">
        <f>(S45-R45)/R45</f>
        <v>#DIV/0!</v>
      </c>
    </row>
    <row r="46" spans="1:20" ht="24" customHeight="1" x14ac:dyDescent="0.25">
      <c r="A46" s="87" t="s">
        <v>44</v>
      </c>
      <c r="B46" s="4"/>
      <c r="C46" s="1"/>
      <c r="D46" s="24"/>
      <c r="E46" s="25"/>
      <c r="F46" s="58" t="e">
        <f>D46/D45</f>
        <v>#DIV/0!</v>
      </c>
      <c r="G46" s="58" t="e">
        <f>E46/E45</f>
        <v>#DIV/0!</v>
      </c>
      <c r="H46" s="95" t="e">
        <f t="shared" si="32"/>
        <v>#DIV/0!</v>
      </c>
      <c r="I46" s="98" t="e">
        <f t="shared" si="33"/>
        <v>#DIV/0!</v>
      </c>
      <c r="J46" s="4"/>
      <c r="K46" s="24"/>
      <c r="L46" s="25"/>
      <c r="M46" s="58" t="e">
        <f>K46/K45</f>
        <v>#DIV/0!</v>
      </c>
      <c r="N46" s="58" t="e">
        <f>L46/L45</f>
        <v>#DIV/0!</v>
      </c>
      <c r="O46" s="95" t="e">
        <f t="shared" si="34"/>
        <v>#DIV/0!</v>
      </c>
      <c r="P46" s="98" t="e">
        <f t="shared" si="35"/>
        <v>#DIV/0!</v>
      </c>
      <c r="Q46" s="56"/>
      <c r="R46" s="32" t="e">
        <f t="shared" ref="R46:R59" si="36">(K46/D46)*10</f>
        <v>#DIV/0!</v>
      </c>
      <c r="S46" s="33" t="e">
        <f t="shared" ref="S46:S59" si="37">(L46/E46)*10</f>
        <v>#DIV/0!</v>
      </c>
      <c r="T46" s="60" t="e">
        <f t="shared" ref="T46:T59" si="38">(S46-R46)/R46</f>
        <v>#DIV/0!</v>
      </c>
    </row>
    <row r="47" spans="1:20" ht="24" customHeight="1" x14ac:dyDescent="0.25">
      <c r="A47" s="91" t="s">
        <v>43</v>
      </c>
      <c r="B47" s="84"/>
      <c r="C47" s="85"/>
      <c r="D47" s="92"/>
      <c r="E47" s="93">
        <f>E48+E49</f>
        <v>0</v>
      </c>
      <c r="F47" s="55" t="e">
        <f>D47/D45</f>
        <v>#DIV/0!</v>
      </c>
      <c r="G47" s="55" t="e">
        <f>E47/E45</f>
        <v>#DIV/0!</v>
      </c>
      <c r="H47" s="96" t="e">
        <f t="shared" si="32"/>
        <v>#DIV/0!</v>
      </c>
      <c r="I47" s="99" t="e">
        <f t="shared" si="33"/>
        <v>#DIV/0!</v>
      </c>
      <c r="J47" s="4"/>
      <c r="K47" s="92"/>
      <c r="L47" s="93">
        <f>L48+L49</f>
        <v>0</v>
      </c>
      <c r="M47" s="55" t="e">
        <f>K47/K45</f>
        <v>#DIV/0!</v>
      </c>
      <c r="N47" s="55" t="e">
        <f>L47/L45</f>
        <v>#DIV/0!</v>
      </c>
      <c r="O47" s="96" t="e">
        <f t="shared" si="34"/>
        <v>#DIV/0!</v>
      </c>
      <c r="P47" s="99" t="e">
        <f t="shared" si="35"/>
        <v>#DIV/0!</v>
      </c>
      <c r="Q47" s="56"/>
      <c r="R47" s="75" t="e">
        <f t="shared" si="36"/>
        <v>#DIV/0!</v>
      </c>
      <c r="S47" s="76" t="e">
        <f t="shared" si="37"/>
        <v>#DIV/0!</v>
      </c>
      <c r="T47" s="62" t="e">
        <f t="shared" si="38"/>
        <v>#DIV/0!</v>
      </c>
    </row>
    <row r="48" spans="1:20" ht="24" customHeight="1" x14ac:dyDescent="0.25">
      <c r="A48" s="57"/>
      <c r="B48" s="88" t="s">
        <v>42</v>
      </c>
      <c r="C48" s="1"/>
      <c r="D48" s="24"/>
      <c r="E48" s="25"/>
      <c r="F48" s="58"/>
      <c r="G48" s="58" t="e">
        <f>E48/E47</f>
        <v>#DIV/0!</v>
      </c>
      <c r="H48" s="100" t="e">
        <f t="shared" si="32"/>
        <v>#DIV/0!</v>
      </c>
      <c r="I48" s="101" t="e">
        <f t="shared" si="33"/>
        <v>#DIV/0!</v>
      </c>
      <c r="J48" s="4"/>
      <c r="K48" s="24"/>
      <c r="L48" s="25"/>
      <c r="M48" s="58"/>
      <c r="N48" s="58" t="e">
        <f>L48/L47</f>
        <v>#DIV/0!</v>
      </c>
      <c r="O48" s="100" t="e">
        <f t="shared" si="34"/>
        <v>#DIV/0!</v>
      </c>
      <c r="P48" s="101" t="e">
        <f t="shared" si="35"/>
        <v>#DIV/0!</v>
      </c>
      <c r="Q48" s="56"/>
      <c r="R48" s="102" t="e">
        <f t="shared" si="36"/>
        <v>#DIV/0!</v>
      </c>
      <c r="S48" s="103" t="e">
        <f t="shared" si="37"/>
        <v>#DIV/0!</v>
      </c>
      <c r="T48" s="104" t="e">
        <f t="shared" si="38"/>
        <v>#DIV/0!</v>
      </c>
    </row>
    <row r="49" spans="1:20" ht="24" customHeight="1" thickBot="1" x14ac:dyDescent="0.3">
      <c r="A49" s="57"/>
      <c r="B49" s="88" t="s">
        <v>45</v>
      </c>
      <c r="C49" s="1"/>
      <c r="D49" s="24"/>
      <c r="E49" s="25"/>
      <c r="F49" s="58" t="e">
        <f>D49/D47</f>
        <v>#DIV/0!</v>
      </c>
      <c r="G49" s="58" t="e">
        <f>E49/E47</f>
        <v>#DIV/0!</v>
      </c>
      <c r="H49" s="100" t="e">
        <f t="shared" si="32"/>
        <v>#DIV/0!</v>
      </c>
      <c r="I49" s="101" t="e">
        <f t="shared" si="33"/>
        <v>#DIV/0!</v>
      </c>
      <c r="J49" s="4"/>
      <c r="K49" s="24"/>
      <c r="L49" s="25"/>
      <c r="M49" s="58" t="e">
        <f>K49/K47</f>
        <v>#DIV/0!</v>
      </c>
      <c r="N49" s="58" t="e">
        <f>L49/L47</f>
        <v>#DIV/0!</v>
      </c>
      <c r="O49" s="100" t="e">
        <f t="shared" si="34"/>
        <v>#DIV/0!</v>
      </c>
      <c r="P49" s="101" t="e">
        <f t="shared" si="35"/>
        <v>#DIV/0!</v>
      </c>
      <c r="Q49" s="56"/>
      <c r="R49" s="77" t="e">
        <f t="shared" si="36"/>
        <v>#DIV/0!</v>
      </c>
      <c r="S49" s="74" t="e">
        <f t="shared" si="37"/>
        <v>#DIV/0!</v>
      </c>
      <c r="T49" s="78" t="e">
        <f t="shared" si="38"/>
        <v>#DIV/0!</v>
      </c>
    </row>
    <row r="50" spans="1:20" ht="24" customHeight="1" thickBot="1" x14ac:dyDescent="0.3">
      <c r="A50" s="86" t="s">
        <v>30</v>
      </c>
      <c r="B50" s="83"/>
      <c r="C50" s="18"/>
      <c r="D50" s="22"/>
      <c r="E50" s="23"/>
      <c r="F50" s="19" t="e">
        <f>D50/D55</f>
        <v>#DIV/0!</v>
      </c>
      <c r="G50" s="19" t="e">
        <f>E50/E55</f>
        <v>#DIV/0!</v>
      </c>
      <c r="H50" s="94" t="e">
        <f t="shared" si="32"/>
        <v>#DIV/0!</v>
      </c>
      <c r="I50" s="97" t="e">
        <f t="shared" si="33"/>
        <v>#DIV/0!</v>
      </c>
      <c r="J50" s="4"/>
      <c r="K50" s="22"/>
      <c r="L50" s="23"/>
      <c r="M50" s="19">
        <f>K50/K55</f>
        <v>0</v>
      </c>
      <c r="N50" s="19">
        <f>L50/L55</f>
        <v>0</v>
      </c>
      <c r="O50" s="94" t="e">
        <f t="shared" si="34"/>
        <v>#DIV/0!</v>
      </c>
      <c r="P50" s="97" t="e">
        <f t="shared" si="35"/>
        <v>#DIV/0!</v>
      </c>
      <c r="Q50" s="56"/>
      <c r="R50" s="29" t="e">
        <f t="shared" si="36"/>
        <v>#DIV/0!</v>
      </c>
      <c r="S50" s="74" t="e">
        <f t="shared" si="37"/>
        <v>#DIV/0!</v>
      </c>
      <c r="T50" s="61" t="e">
        <f t="shared" si="38"/>
        <v>#DIV/0!</v>
      </c>
    </row>
    <row r="51" spans="1:20" ht="24" customHeight="1" thickBot="1" x14ac:dyDescent="0.3">
      <c r="A51" s="87" t="s">
        <v>44</v>
      </c>
      <c r="B51" s="4"/>
      <c r="C51" s="1"/>
      <c r="D51" s="24"/>
      <c r="E51" s="25"/>
      <c r="F51" s="58" t="e">
        <f>D51/D50</f>
        <v>#DIV/0!</v>
      </c>
      <c r="G51" s="58" t="e">
        <f>E51/E50</f>
        <v>#DIV/0!</v>
      </c>
      <c r="H51" s="95" t="e">
        <f t="shared" si="32"/>
        <v>#DIV/0!</v>
      </c>
      <c r="I51" s="98" t="e">
        <f t="shared" si="33"/>
        <v>#DIV/0!</v>
      </c>
      <c r="J51" s="4"/>
      <c r="K51" s="24"/>
      <c r="L51" s="25"/>
      <c r="M51" s="58" t="e">
        <f>K51/K50</f>
        <v>#DIV/0!</v>
      </c>
      <c r="N51" s="58" t="e">
        <f>L51/L50</f>
        <v>#DIV/0!</v>
      </c>
      <c r="O51" s="95" t="e">
        <f t="shared" si="34"/>
        <v>#DIV/0!</v>
      </c>
      <c r="P51" s="98" t="e">
        <f t="shared" si="35"/>
        <v>#DIV/0!</v>
      </c>
      <c r="Q51" s="56"/>
      <c r="R51" s="29" t="e">
        <f t="shared" si="36"/>
        <v>#DIV/0!</v>
      </c>
      <c r="S51" s="74" t="e">
        <f t="shared" si="37"/>
        <v>#DIV/0!</v>
      </c>
      <c r="T51" s="61" t="e">
        <f t="shared" si="38"/>
        <v>#DIV/0!</v>
      </c>
    </row>
    <row r="52" spans="1:20" ht="24" customHeight="1" thickBot="1" x14ac:dyDescent="0.3">
      <c r="A52" s="91" t="s">
        <v>43</v>
      </c>
      <c r="B52" s="84"/>
      <c r="C52" s="85"/>
      <c r="D52" s="92"/>
      <c r="E52" s="93">
        <f>E53+E54</f>
        <v>0</v>
      </c>
      <c r="F52" s="55" t="e">
        <f>D52/D50</f>
        <v>#DIV/0!</v>
      </c>
      <c r="G52" s="55" t="e">
        <f>E52/E50</f>
        <v>#DIV/0!</v>
      </c>
      <c r="H52" s="96" t="e">
        <f t="shared" si="32"/>
        <v>#DIV/0!</v>
      </c>
      <c r="I52" s="99" t="e">
        <f t="shared" si="33"/>
        <v>#DIV/0!</v>
      </c>
      <c r="J52" s="4"/>
      <c r="K52" s="92"/>
      <c r="L52" s="93">
        <f>L53+L54</f>
        <v>0</v>
      </c>
      <c r="M52" s="55" t="e">
        <f>K52/K50</f>
        <v>#DIV/0!</v>
      </c>
      <c r="N52" s="55" t="e">
        <f>L52/L50</f>
        <v>#DIV/0!</v>
      </c>
      <c r="O52" s="96" t="e">
        <f t="shared" si="34"/>
        <v>#DIV/0!</v>
      </c>
      <c r="P52" s="99" t="e">
        <f t="shared" si="35"/>
        <v>#DIV/0!</v>
      </c>
      <c r="Q52" s="56"/>
      <c r="R52" s="29" t="e">
        <f t="shared" si="36"/>
        <v>#DIV/0!</v>
      </c>
      <c r="S52" s="74" t="e">
        <f t="shared" si="37"/>
        <v>#DIV/0!</v>
      </c>
      <c r="T52" s="61" t="e">
        <f t="shared" si="38"/>
        <v>#DIV/0!</v>
      </c>
    </row>
    <row r="53" spans="1:20" ht="24" customHeight="1" x14ac:dyDescent="0.25">
      <c r="A53" s="57"/>
      <c r="B53" s="88" t="s">
        <v>42</v>
      </c>
      <c r="C53" s="1"/>
      <c r="D53" s="24"/>
      <c r="E53" s="25"/>
      <c r="F53" s="3"/>
      <c r="G53" s="3" t="e">
        <f>E53/E52</f>
        <v>#DIV/0!</v>
      </c>
      <c r="H53" s="100" t="e">
        <f t="shared" si="32"/>
        <v>#DIV/0!</v>
      </c>
      <c r="I53" s="101" t="e">
        <f t="shared" si="33"/>
        <v>#DIV/0!</v>
      </c>
      <c r="J53" s="1"/>
      <c r="K53" s="24"/>
      <c r="L53" s="25"/>
      <c r="M53" s="3"/>
      <c r="N53" s="3" t="e">
        <f>L53/L52</f>
        <v>#DIV/0!</v>
      </c>
      <c r="O53" s="100" t="e">
        <f t="shared" si="34"/>
        <v>#DIV/0!</v>
      </c>
      <c r="P53" s="101" t="e">
        <f t="shared" si="35"/>
        <v>#DIV/0!</v>
      </c>
      <c r="Q53" s="7"/>
      <c r="R53" s="111" t="e">
        <f t="shared" si="36"/>
        <v>#DIV/0!</v>
      </c>
      <c r="S53" s="112" t="e">
        <f t="shared" si="37"/>
        <v>#DIV/0!</v>
      </c>
      <c r="T53" s="113" t="e">
        <f t="shared" si="38"/>
        <v>#DIV/0!</v>
      </c>
    </row>
    <row r="54" spans="1:20" ht="24" customHeight="1" thickBot="1" x14ac:dyDescent="0.3">
      <c r="A54" s="57"/>
      <c r="B54" s="88" t="s">
        <v>45</v>
      </c>
      <c r="C54" s="1"/>
      <c r="D54" s="24"/>
      <c r="E54" s="25"/>
      <c r="F54" s="3" t="e">
        <f>D54/D52</f>
        <v>#DIV/0!</v>
      </c>
      <c r="G54" s="3" t="e">
        <f>E54/E52</f>
        <v>#DIV/0!</v>
      </c>
      <c r="H54" s="100" t="e">
        <f t="shared" si="32"/>
        <v>#DIV/0!</v>
      </c>
      <c r="I54" s="101" t="e">
        <f t="shared" si="33"/>
        <v>#DIV/0!</v>
      </c>
      <c r="J54" s="1"/>
      <c r="K54" s="24"/>
      <c r="L54" s="25"/>
      <c r="M54" s="3" t="e">
        <f>K54/K52</f>
        <v>#DIV/0!</v>
      </c>
      <c r="N54" s="3" t="e">
        <f>L54/L52</f>
        <v>#DIV/0!</v>
      </c>
      <c r="O54" s="100" t="e">
        <f t="shared" si="34"/>
        <v>#DIV/0!</v>
      </c>
      <c r="P54" s="101" t="e">
        <f t="shared" si="35"/>
        <v>#DIV/0!</v>
      </c>
      <c r="Q54" s="7"/>
      <c r="R54" s="77" t="e">
        <f t="shared" si="36"/>
        <v>#DIV/0!</v>
      </c>
      <c r="S54" s="74" t="e">
        <f t="shared" si="37"/>
        <v>#DIV/0!</v>
      </c>
      <c r="T54" s="78" t="e">
        <f t="shared" si="38"/>
        <v>#DIV/0!</v>
      </c>
    </row>
    <row r="55" spans="1:20" ht="24" customHeight="1" thickBot="1" x14ac:dyDescent="0.3">
      <c r="A55" s="86" t="s">
        <v>12</v>
      </c>
      <c r="B55" s="83"/>
      <c r="C55" s="18"/>
      <c r="D55" s="22">
        <f>D45+D50</f>
        <v>0</v>
      </c>
      <c r="E55" s="23">
        <f>E45+E50</f>
        <v>0</v>
      </c>
      <c r="F55" s="19" t="e">
        <f>F45+F50</f>
        <v>#DIV/0!</v>
      </c>
      <c r="G55" s="19" t="e">
        <f>G45+G50</f>
        <v>#DIV/0!</v>
      </c>
      <c r="H55" s="94" t="e">
        <f t="shared" si="32"/>
        <v>#DIV/0!</v>
      </c>
      <c r="I55" s="97" t="e">
        <f t="shared" si="33"/>
        <v>#DIV/0!</v>
      </c>
      <c r="J55" s="11"/>
      <c r="K55" s="22">
        <v>82914.689000000057</v>
      </c>
      <c r="L55" s="23">
        <v>95555.57299999996</v>
      </c>
      <c r="M55" s="19">
        <f>M45+M50</f>
        <v>0</v>
      </c>
      <c r="N55" s="19">
        <f>N45+N50</f>
        <v>0</v>
      </c>
      <c r="O55" s="94">
        <f t="shared" si="34"/>
        <v>0.15245650864106713</v>
      </c>
      <c r="P55" s="97" t="e">
        <f t="shared" si="35"/>
        <v>#DIV/0!</v>
      </c>
      <c r="Q55" s="7"/>
      <c r="R55" s="29" t="e">
        <f t="shared" si="36"/>
        <v>#DIV/0!</v>
      </c>
      <c r="S55" s="74" t="e">
        <f t="shared" si="37"/>
        <v>#DIV/0!</v>
      </c>
      <c r="T55" s="61" t="e">
        <f t="shared" si="38"/>
        <v>#DIV/0!</v>
      </c>
    </row>
    <row r="56" spans="1:20" ht="24" customHeight="1" x14ac:dyDescent="0.25">
      <c r="A56" s="87" t="s">
        <v>44</v>
      </c>
      <c r="B56" s="4"/>
      <c r="C56" s="1"/>
      <c r="D56" s="24">
        <f t="shared" ref="D56:E56" si="39">D46+D51</f>
        <v>0</v>
      </c>
      <c r="E56" s="25">
        <f t="shared" si="39"/>
        <v>0</v>
      </c>
      <c r="F56" s="58" t="e">
        <f>D56/D55</f>
        <v>#DIV/0!</v>
      </c>
      <c r="G56" s="58" t="e">
        <f>E56/E55</f>
        <v>#DIV/0!</v>
      </c>
      <c r="H56" s="95" t="e">
        <f t="shared" si="32"/>
        <v>#DIV/0!</v>
      </c>
      <c r="I56" s="98" t="e">
        <f t="shared" si="33"/>
        <v>#DIV/0!</v>
      </c>
      <c r="J56" s="4"/>
      <c r="K56" s="24">
        <f t="shared" ref="K56:L56" si="40">K46+K51</f>
        <v>0</v>
      </c>
      <c r="L56" s="25">
        <f t="shared" si="40"/>
        <v>0</v>
      </c>
      <c r="M56" s="58">
        <f>K56/K55</f>
        <v>0</v>
      </c>
      <c r="N56" s="58">
        <f>L56/L55</f>
        <v>0</v>
      </c>
      <c r="O56" s="95" t="e">
        <f t="shared" si="34"/>
        <v>#DIV/0!</v>
      </c>
      <c r="P56" s="98" t="e">
        <f t="shared" si="35"/>
        <v>#DIV/0!</v>
      </c>
      <c r="Q56" s="56"/>
      <c r="R56" s="114" t="e">
        <f t="shared" si="36"/>
        <v>#DIV/0!</v>
      </c>
      <c r="S56" s="115" t="e">
        <f t="shared" si="37"/>
        <v>#DIV/0!</v>
      </c>
      <c r="T56" s="116" t="e">
        <f t="shared" si="38"/>
        <v>#DIV/0!</v>
      </c>
    </row>
    <row r="57" spans="1:20" ht="24" customHeight="1" x14ac:dyDescent="0.25">
      <c r="A57" s="91" t="s">
        <v>43</v>
      </c>
      <c r="B57" s="84"/>
      <c r="C57" s="85"/>
      <c r="D57" s="92">
        <f t="shared" ref="D57:E57" si="41">D47+D52</f>
        <v>0</v>
      </c>
      <c r="E57" s="93">
        <f t="shared" si="41"/>
        <v>0</v>
      </c>
      <c r="F57" s="55" t="e">
        <f>D57/D55</f>
        <v>#DIV/0!</v>
      </c>
      <c r="G57" s="55" t="e">
        <f>E57/E55</f>
        <v>#DIV/0!</v>
      </c>
      <c r="H57" s="96" t="e">
        <f t="shared" si="32"/>
        <v>#DIV/0!</v>
      </c>
      <c r="I57" s="99" t="e">
        <f t="shared" si="33"/>
        <v>#DIV/0!</v>
      </c>
      <c r="J57" s="4"/>
      <c r="K57" s="92">
        <f t="shared" ref="K57:L57" si="42">K47+K52</f>
        <v>0</v>
      </c>
      <c r="L57" s="93">
        <f t="shared" si="42"/>
        <v>0</v>
      </c>
      <c r="M57" s="55">
        <f>K57/K55</f>
        <v>0</v>
      </c>
      <c r="N57" s="55">
        <f>L57/L55</f>
        <v>0</v>
      </c>
      <c r="O57" s="96" t="e">
        <f t="shared" si="34"/>
        <v>#DIV/0!</v>
      </c>
      <c r="P57" s="99" t="e">
        <f t="shared" si="35"/>
        <v>#DIV/0!</v>
      </c>
      <c r="Q57" s="56"/>
      <c r="R57" s="53" t="e">
        <f t="shared" si="36"/>
        <v>#DIV/0!</v>
      </c>
      <c r="S57" s="54" t="e">
        <f t="shared" si="37"/>
        <v>#DIV/0!</v>
      </c>
      <c r="T57" s="62" t="e">
        <f t="shared" si="38"/>
        <v>#DIV/0!</v>
      </c>
    </row>
    <row r="58" spans="1:20" ht="24" customHeight="1" x14ac:dyDescent="0.25">
      <c r="A58" s="57"/>
      <c r="B58" s="88" t="s">
        <v>42</v>
      </c>
      <c r="C58" s="1"/>
      <c r="D58" s="24">
        <f t="shared" ref="D58:E58" si="43">D48+D53</f>
        <v>0</v>
      </c>
      <c r="E58" s="25">
        <f t="shared" si="43"/>
        <v>0</v>
      </c>
      <c r="F58" s="3" t="e">
        <f>D58/D57</f>
        <v>#DIV/0!</v>
      </c>
      <c r="G58" s="3" t="e">
        <f>E58/E57</f>
        <v>#DIV/0!</v>
      </c>
      <c r="H58" s="100" t="e">
        <f t="shared" si="32"/>
        <v>#DIV/0!</v>
      </c>
      <c r="I58" s="101" t="e">
        <f t="shared" si="33"/>
        <v>#DIV/0!</v>
      </c>
      <c r="J58" s="1"/>
      <c r="K58" s="24">
        <f t="shared" ref="K58:L58" si="44">K48+K53</f>
        <v>0</v>
      </c>
      <c r="L58" s="25">
        <f t="shared" si="44"/>
        <v>0</v>
      </c>
      <c r="M58" s="3" t="e">
        <f>K58/K57</f>
        <v>#DIV/0!</v>
      </c>
      <c r="N58" s="3" t="e">
        <f>L58/L57</f>
        <v>#DIV/0!</v>
      </c>
      <c r="O58" s="100" t="e">
        <f t="shared" si="34"/>
        <v>#DIV/0!</v>
      </c>
      <c r="P58" s="101" t="e">
        <f t="shared" si="35"/>
        <v>#DIV/0!</v>
      </c>
      <c r="Q58" s="7"/>
      <c r="R58" s="102" t="e">
        <f t="shared" si="36"/>
        <v>#DIV/0!</v>
      </c>
      <c r="S58" s="103" t="e">
        <f t="shared" si="37"/>
        <v>#DIV/0!</v>
      </c>
      <c r="T58" s="104" t="e">
        <f t="shared" si="38"/>
        <v>#DIV/0!</v>
      </c>
    </row>
    <row r="59" spans="1:20" ht="24" customHeight="1" thickBot="1" x14ac:dyDescent="0.3">
      <c r="A59" s="89"/>
      <c r="B59" s="90" t="s">
        <v>45</v>
      </c>
      <c r="C59" s="15"/>
      <c r="D59" s="26">
        <f t="shared" ref="D59:E59" si="45">D49+D54</f>
        <v>0</v>
      </c>
      <c r="E59" s="27">
        <f t="shared" si="45"/>
        <v>0</v>
      </c>
      <c r="F59" s="16" t="e">
        <f>D59/D57</f>
        <v>#DIV/0!</v>
      </c>
      <c r="G59" s="16" t="e">
        <f>E59/E57</f>
        <v>#DIV/0!</v>
      </c>
      <c r="H59" s="109" t="e">
        <f t="shared" si="32"/>
        <v>#DIV/0!</v>
      </c>
      <c r="I59" s="110" t="e">
        <f t="shared" si="33"/>
        <v>#DIV/0!</v>
      </c>
      <c r="J59" s="1"/>
      <c r="K59" s="26">
        <f t="shared" ref="K59:L59" si="46">K49+K54</f>
        <v>0</v>
      </c>
      <c r="L59" s="27">
        <f t="shared" si="46"/>
        <v>0</v>
      </c>
      <c r="M59" s="16" t="e">
        <f>K59/K57</f>
        <v>#DIV/0!</v>
      </c>
      <c r="N59" s="16" t="e">
        <f>L59/L57</f>
        <v>#DIV/0!</v>
      </c>
      <c r="O59" s="109" t="e">
        <f t="shared" si="34"/>
        <v>#DIV/0!</v>
      </c>
      <c r="P59" s="110" t="e">
        <f t="shared" si="35"/>
        <v>#DIV/0!</v>
      </c>
      <c r="Q59" s="7"/>
      <c r="R59" s="77" t="e">
        <f t="shared" si="36"/>
        <v>#DIV/0!</v>
      </c>
      <c r="S59" s="74" t="e">
        <f t="shared" si="37"/>
        <v>#DIV/0!</v>
      </c>
      <c r="T59" s="78" t="e">
        <f t="shared" si="38"/>
        <v>#DIV/0!</v>
      </c>
    </row>
  </sheetData>
  <mergeCells count="45">
    <mergeCell ref="A4:C6"/>
    <mergeCell ref="D4:E4"/>
    <mergeCell ref="F4:G4"/>
    <mergeCell ref="H4:I4"/>
    <mergeCell ref="K4:L4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23:C25"/>
    <mergeCell ref="D23:E23"/>
    <mergeCell ref="F23:G23"/>
    <mergeCell ref="H23:I23"/>
    <mergeCell ref="K23:L23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42:C44"/>
    <mergeCell ref="D42:E42"/>
    <mergeCell ref="F42:G42"/>
    <mergeCell ref="H42:I42"/>
    <mergeCell ref="K42:L42"/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K36"/>
  <sheetViews>
    <sheetView showGridLines="0" topLeftCell="F1" workbookViewId="0">
      <selection activeCell="T30" sqref="T30:U30"/>
    </sheetView>
  </sheetViews>
  <sheetFormatPr defaultRowHeight="15" x14ac:dyDescent="0.25"/>
  <cols>
    <col min="1" max="1" width="19.42578125" bestFit="1" customWidth="1"/>
    <col min="17" max="17" width="18.5703125" customWidth="1"/>
    <col min="18" max="19" width="9.140625" customWidth="1"/>
    <col min="20" max="21" width="9.7109375" customWidth="1"/>
    <col min="261" max="261" width="19.42578125" bestFit="1" customWidth="1"/>
    <col min="271" max="271" width="18.5703125" customWidth="1"/>
    <col min="272" max="273" width="9.140625" customWidth="1"/>
    <col min="274" max="274" width="0" hidden="1" customWidth="1"/>
    <col min="275" max="276" width="9.85546875" customWidth="1"/>
    <col min="517" max="517" width="19.42578125" bestFit="1" customWidth="1"/>
    <col min="527" max="527" width="18.5703125" customWidth="1"/>
    <col min="528" max="529" width="9.140625" customWidth="1"/>
    <col min="530" max="530" width="0" hidden="1" customWidth="1"/>
    <col min="531" max="532" width="9.85546875" customWidth="1"/>
    <col min="773" max="773" width="19.42578125" bestFit="1" customWidth="1"/>
    <col min="783" max="783" width="18.5703125" customWidth="1"/>
    <col min="784" max="785" width="9.140625" customWidth="1"/>
    <col min="786" max="786" width="0" hidden="1" customWidth="1"/>
    <col min="787" max="788" width="9.85546875" customWidth="1"/>
    <col min="1029" max="1029" width="19.42578125" bestFit="1" customWidth="1"/>
    <col min="1039" max="1039" width="18.5703125" customWidth="1"/>
    <col min="1040" max="1041" width="9.140625" customWidth="1"/>
    <col min="1042" max="1042" width="0" hidden="1" customWidth="1"/>
    <col min="1043" max="1044" width="9.85546875" customWidth="1"/>
    <col min="1285" max="1285" width="19.42578125" bestFit="1" customWidth="1"/>
    <col min="1295" max="1295" width="18.5703125" customWidth="1"/>
    <col min="1296" max="1297" width="9.140625" customWidth="1"/>
    <col min="1298" max="1298" width="0" hidden="1" customWidth="1"/>
    <col min="1299" max="1300" width="9.85546875" customWidth="1"/>
    <col min="1541" max="1541" width="19.42578125" bestFit="1" customWidth="1"/>
    <col min="1551" max="1551" width="18.5703125" customWidth="1"/>
    <col min="1552" max="1553" width="9.140625" customWidth="1"/>
    <col min="1554" max="1554" width="0" hidden="1" customWidth="1"/>
    <col min="1555" max="1556" width="9.85546875" customWidth="1"/>
    <col min="1797" max="1797" width="19.42578125" bestFit="1" customWidth="1"/>
    <col min="1807" max="1807" width="18.5703125" customWidth="1"/>
    <col min="1808" max="1809" width="9.140625" customWidth="1"/>
    <col min="1810" max="1810" width="0" hidden="1" customWidth="1"/>
    <col min="1811" max="1812" width="9.85546875" customWidth="1"/>
    <col min="2053" max="2053" width="19.42578125" bestFit="1" customWidth="1"/>
    <col min="2063" max="2063" width="18.5703125" customWidth="1"/>
    <col min="2064" max="2065" width="9.140625" customWidth="1"/>
    <col min="2066" max="2066" width="0" hidden="1" customWidth="1"/>
    <col min="2067" max="2068" width="9.85546875" customWidth="1"/>
    <col min="2309" max="2309" width="19.42578125" bestFit="1" customWidth="1"/>
    <col min="2319" max="2319" width="18.5703125" customWidth="1"/>
    <col min="2320" max="2321" width="9.140625" customWidth="1"/>
    <col min="2322" max="2322" width="0" hidden="1" customWidth="1"/>
    <col min="2323" max="2324" width="9.85546875" customWidth="1"/>
    <col min="2565" max="2565" width="19.42578125" bestFit="1" customWidth="1"/>
    <col min="2575" max="2575" width="18.5703125" customWidth="1"/>
    <col min="2576" max="2577" width="9.140625" customWidth="1"/>
    <col min="2578" max="2578" width="0" hidden="1" customWidth="1"/>
    <col min="2579" max="2580" width="9.85546875" customWidth="1"/>
    <col min="2821" max="2821" width="19.42578125" bestFit="1" customWidth="1"/>
    <col min="2831" max="2831" width="18.5703125" customWidth="1"/>
    <col min="2832" max="2833" width="9.140625" customWidth="1"/>
    <col min="2834" max="2834" width="0" hidden="1" customWidth="1"/>
    <col min="2835" max="2836" width="9.85546875" customWidth="1"/>
    <col min="3077" max="3077" width="19.42578125" bestFit="1" customWidth="1"/>
    <col min="3087" max="3087" width="18.5703125" customWidth="1"/>
    <col min="3088" max="3089" width="9.140625" customWidth="1"/>
    <col min="3090" max="3090" width="0" hidden="1" customWidth="1"/>
    <col min="3091" max="3092" width="9.85546875" customWidth="1"/>
    <col min="3333" max="3333" width="19.42578125" bestFit="1" customWidth="1"/>
    <col min="3343" max="3343" width="18.5703125" customWidth="1"/>
    <col min="3344" max="3345" width="9.140625" customWidth="1"/>
    <col min="3346" max="3346" width="0" hidden="1" customWidth="1"/>
    <col min="3347" max="3348" width="9.85546875" customWidth="1"/>
    <col min="3589" max="3589" width="19.42578125" bestFit="1" customWidth="1"/>
    <col min="3599" max="3599" width="18.5703125" customWidth="1"/>
    <col min="3600" max="3601" width="9.140625" customWidth="1"/>
    <col min="3602" max="3602" width="0" hidden="1" customWidth="1"/>
    <col min="3603" max="3604" width="9.85546875" customWidth="1"/>
    <col min="3845" max="3845" width="19.42578125" bestFit="1" customWidth="1"/>
    <col min="3855" max="3855" width="18.5703125" customWidth="1"/>
    <col min="3856" max="3857" width="9.140625" customWidth="1"/>
    <col min="3858" max="3858" width="0" hidden="1" customWidth="1"/>
    <col min="3859" max="3860" width="9.85546875" customWidth="1"/>
    <col min="4101" max="4101" width="19.42578125" bestFit="1" customWidth="1"/>
    <col min="4111" max="4111" width="18.5703125" customWidth="1"/>
    <col min="4112" max="4113" width="9.140625" customWidth="1"/>
    <col min="4114" max="4114" width="0" hidden="1" customWidth="1"/>
    <col min="4115" max="4116" width="9.85546875" customWidth="1"/>
    <col min="4357" max="4357" width="19.42578125" bestFit="1" customWidth="1"/>
    <col min="4367" max="4367" width="18.5703125" customWidth="1"/>
    <col min="4368" max="4369" width="9.140625" customWidth="1"/>
    <col min="4370" max="4370" width="0" hidden="1" customWidth="1"/>
    <col min="4371" max="4372" width="9.85546875" customWidth="1"/>
    <col min="4613" max="4613" width="19.42578125" bestFit="1" customWidth="1"/>
    <col min="4623" max="4623" width="18.5703125" customWidth="1"/>
    <col min="4624" max="4625" width="9.140625" customWidth="1"/>
    <col min="4626" max="4626" width="0" hidden="1" customWidth="1"/>
    <col min="4627" max="4628" width="9.85546875" customWidth="1"/>
    <col min="4869" max="4869" width="19.42578125" bestFit="1" customWidth="1"/>
    <col min="4879" max="4879" width="18.5703125" customWidth="1"/>
    <col min="4880" max="4881" width="9.140625" customWidth="1"/>
    <col min="4882" max="4882" width="0" hidden="1" customWidth="1"/>
    <col min="4883" max="4884" width="9.85546875" customWidth="1"/>
    <col min="5125" max="5125" width="19.42578125" bestFit="1" customWidth="1"/>
    <col min="5135" max="5135" width="18.5703125" customWidth="1"/>
    <col min="5136" max="5137" width="9.140625" customWidth="1"/>
    <col min="5138" max="5138" width="0" hidden="1" customWidth="1"/>
    <col min="5139" max="5140" width="9.85546875" customWidth="1"/>
    <col min="5381" max="5381" width="19.42578125" bestFit="1" customWidth="1"/>
    <col min="5391" max="5391" width="18.5703125" customWidth="1"/>
    <col min="5392" max="5393" width="9.140625" customWidth="1"/>
    <col min="5394" max="5394" width="0" hidden="1" customWidth="1"/>
    <col min="5395" max="5396" width="9.85546875" customWidth="1"/>
    <col min="5637" max="5637" width="19.42578125" bestFit="1" customWidth="1"/>
    <col min="5647" max="5647" width="18.5703125" customWidth="1"/>
    <col min="5648" max="5649" width="9.140625" customWidth="1"/>
    <col min="5650" max="5650" width="0" hidden="1" customWidth="1"/>
    <col min="5651" max="5652" width="9.85546875" customWidth="1"/>
    <col min="5893" max="5893" width="19.42578125" bestFit="1" customWidth="1"/>
    <col min="5903" max="5903" width="18.5703125" customWidth="1"/>
    <col min="5904" max="5905" width="9.140625" customWidth="1"/>
    <col min="5906" max="5906" width="0" hidden="1" customWidth="1"/>
    <col min="5907" max="5908" width="9.85546875" customWidth="1"/>
    <col min="6149" max="6149" width="19.42578125" bestFit="1" customWidth="1"/>
    <col min="6159" max="6159" width="18.5703125" customWidth="1"/>
    <col min="6160" max="6161" width="9.140625" customWidth="1"/>
    <col min="6162" max="6162" width="0" hidden="1" customWidth="1"/>
    <col min="6163" max="6164" width="9.85546875" customWidth="1"/>
    <col min="6405" max="6405" width="19.42578125" bestFit="1" customWidth="1"/>
    <col min="6415" max="6415" width="18.5703125" customWidth="1"/>
    <col min="6416" max="6417" width="9.140625" customWidth="1"/>
    <col min="6418" max="6418" width="0" hidden="1" customWidth="1"/>
    <col min="6419" max="6420" width="9.85546875" customWidth="1"/>
    <col min="6661" max="6661" width="19.42578125" bestFit="1" customWidth="1"/>
    <col min="6671" max="6671" width="18.5703125" customWidth="1"/>
    <col min="6672" max="6673" width="9.140625" customWidth="1"/>
    <col min="6674" max="6674" width="0" hidden="1" customWidth="1"/>
    <col min="6675" max="6676" width="9.85546875" customWidth="1"/>
    <col min="6917" max="6917" width="19.42578125" bestFit="1" customWidth="1"/>
    <col min="6927" max="6927" width="18.5703125" customWidth="1"/>
    <col min="6928" max="6929" width="9.140625" customWidth="1"/>
    <col min="6930" max="6930" width="0" hidden="1" customWidth="1"/>
    <col min="6931" max="6932" width="9.85546875" customWidth="1"/>
    <col min="7173" max="7173" width="19.42578125" bestFit="1" customWidth="1"/>
    <col min="7183" max="7183" width="18.5703125" customWidth="1"/>
    <col min="7184" max="7185" width="9.140625" customWidth="1"/>
    <col min="7186" max="7186" width="0" hidden="1" customWidth="1"/>
    <col min="7187" max="7188" width="9.85546875" customWidth="1"/>
    <col min="7429" max="7429" width="19.42578125" bestFit="1" customWidth="1"/>
    <col min="7439" max="7439" width="18.5703125" customWidth="1"/>
    <col min="7440" max="7441" width="9.140625" customWidth="1"/>
    <col min="7442" max="7442" width="0" hidden="1" customWidth="1"/>
    <col min="7443" max="7444" width="9.85546875" customWidth="1"/>
    <col min="7685" max="7685" width="19.42578125" bestFit="1" customWidth="1"/>
    <col min="7695" max="7695" width="18.5703125" customWidth="1"/>
    <col min="7696" max="7697" width="9.140625" customWidth="1"/>
    <col min="7698" max="7698" width="0" hidden="1" customWidth="1"/>
    <col min="7699" max="7700" width="9.85546875" customWidth="1"/>
    <col min="7941" max="7941" width="19.42578125" bestFit="1" customWidth="1"/>
    <col min="7951" max="7951" width="18.5703125" customWidth="1"/>
    <col min="7952" max="7953" width="9.140625" customWidth="1"/>
    <col min="7954" max="7954" width="0" hidden="1" customWidth="1"/>
    <col min="7955" max="7956" width="9.85546875" customWidth="1"/>
    <col min="8197" max="8197" width="19.42578125" bestFit="1" customWidth="1"/>
    <col min="8207" max="8207" width="18.5703125" customWidth="1"/>
    <col min="8208" max="8209" width="9.140625" customWidth="1"/>
    <col min="8210" max="8210" width="0" hidden="1" customWidth="1"/>
    <col min="8211" max="8212" width="9.85546875" customWidth="1"/>
    <col min="8453" max="8453" width="19.42578125" bestFit="1" customWidth="1"/>
    <col min="8463" max="8463" width="18.5703125" customWidth="1"/>
    <col min="8464" max="8465" width="9.140625" customWidth="1"/>
    <col min="8466" max="8466" width="0" hidden="1" customWidth="1"/>
    <col min="8467" max="8468" width="9.85546875" customWidth="1"/>
    <col min="8709" max="8709" width="19.42578125" bestFit="1" customWidth="1"/>
    <col min="8719" max="8719" width="18.5703125" customWidth="1"/>
    <col min="8720" max="8721" width="9.140625" customWidth="1"/>
    <col min="8722" max="8722" width="0" hidden="1" customWidth="1"/>
    <col min="8723" max="8724" width="9.85546875" customWidth="1"/>
    <col min="8965" max="8965" width="19.42578125" bestFit="1" customWidth="1"/>
    <col min="8975" max="8975" width="18.5703125" customWidth="1"/>
    <col min="8976" max="8977" width="9.140625" customWidth="1"/>
    <col min="8978" max="8978" width="0" hidden="1" customWidth="1"/>
    <col min="8979" max="8980" width="9.85546875" customWidth="1"/>
    <col min="9221" max="9221" width="19.42578125" bestFit="1" customWidth="1"/>
    <col min="9231" max="9231" width="18.5703125" customWidth="1"/>
    <col min="9232" max="9233" width="9.140625" customWidth="1"/>
    <col min="9234" max="9234" width="0" hidden="1" customWidth="1"/>
    <col min="9235" max="9236" width="9.85546875" customWidth="1"/>
    <col min="9477" max="9477" width="19.42578125" bestFit="1" customWidth="1"/>
    <col min="9487" max="9487" width="18.5703125" customWidth="1"/>
    <col min="9488" max="9489" width="9.140625" customWidth="1"/>
    <col min="9490" max="9490" width="0" hidden="1" customWidth="1"/>
    <col min="9491" max="9492" width="9.85546875" customWidth="1"/>
    <col min="9733" max="9733" width="19.42578125" bestFit="1" customWidth="1"/>
    <col min="9743" max="9743" width="18.5703125" customWidth="1"/>
    <col min="9744" max="9745" width="9.140625" customWidth="1"/>
    <col min="9746" max="9746" width="0" hidden="1" customWidth="1"/>
    <col min="9747" max="9748" width="9.85546875" customWidth="1"/>
    <col min="9989" max="9989" width="19.42578125" bestFit="1" customWidth="1"/>
    <col min="9999" max="9999" width="18.5703125" customWidth="1"/>
    <col min="10000" max="10001" width="9.140625" customWidth="1"/>
    <col min="10002" max="10002" width="0" hidden="1" customWidth="1"/>
    <col min="10003" max="10004" width="9.85546875" customWidth="1"/>
    <col min="10245" max="10245" width="19.42578125" bestFit="1" customWidth="1"/>
    <col min="10255" max="10255" width="18.5703125" customWidth="1"/>
    <col min="10256" max="10257" width="9.140625" customWidth="1"/>
    <col min="10258" max="10258" width="0" hidden="1" customWidth="1"/>
    <col min="10259" max="10260" width="9.85546875" customWidth="1"/>
    <col min="10501" max="10501" width="19.42578125" bestFit="1" customWidth="1"/>
    <col min="10511" max="10511" width="18.5703125" customWidth="1"/>
    <col min="10512" max="10513" width="9.140625" customWidth="1"/>
    <col min="10514" max="10514" width="0" hidden="1" customWidth="1"/>
    <col min="10515" max="10516" width="9.85546875" customWidth="1"/>
    <col min="10757" max="10757" width="19.42578125" bestFit="1" customWidth="1"/>
    <col min="10767" max="10767" width="18.5703125" customWidth="1"/>
    <col min="10768" max="10769" width="9.140625" customWidth="1"/>
    <col min="10770" max="10770" width="0" hidden="1" customWidth="1"/>
    <col min="10771" max="10772" width="9.85546875" customWidth="1"/>
    <col min="11013" max="11013" width="19.42578125" bestFit="1" customWidth="1"/>
    <col min="11023" max="11023" width="18.5703125" customWidth="1"/>
    <col min="11024" max="11025" width="9.140625" customWidth="1"/>
    <col min="11026" max="11026" width="0" hidden="1" customWidth="1"/>
    <col min="11027" max="11028" width="9.85546875" customWidth="1"/>
    <col min="11269" max="11269" width="19.42578125" bestFit="1" customWidth="1"/>
    <col min="11279" max="11279" width="18.5703125" customWidth="1"/>
    <col min="11280" max="11281" width="9.140625" customWidth="1"/>
    <col min="11282" max="11282" width="0" hidden="1" customWidth="1"/>
    <col min="11283" max="11284" width="9.85546875" customWidth="1"/>
    <col min="11525" max="11525" width="19.42578125" bestFit="1" customWidth="1"/>
    <col min="11535" max="11535" width="18.5703125" customWidth="1"/>
    <col min="11536" max="11537" width="9.140625" customWidth="1"/>
    <col min="11538" max="11538" width="0" hidden="1" customWidth="1"/>
    <col min="11539" max="11540" width="9.85546875" customWidth="1"/>
    <col min="11781" max="11781" width="19.42578125" bestFit="1" customWidth="1"/>
    <col min="11791" max="11791" width="18.5703125" customWidth="1"/>
    <col min="11792" max="11793" width="9.140625" customWidth="1"/>
    <col min="11794" max="11794" width="0" hidden="1" customWidth="1"/>
    <col min="11795" max="11796" width="9.85546875" customWidth="1"/>
    <col min="12037" max="12037" width="19.42578125" bestFit="1" customWidth="1"/>
    <col min="12047" max="12047" width="18.5703125" customWidth="1"/>
    <col min="12048" max="12049" width="9.140625" customWidth="1"/>
    <col min="12050" max="12050" width="0" hidden="1" customWidth="1"/>
    <col min="12051" max="12052" width="9.85546875" customWidth="1"/>
    <col min="12293" max="12293" width="19.42578125" bestFit="1" customWidth="1"/>
    <col min="12303" max="12303" width="18.5703125" customWidth="1"/>
    <col min="12304" max="12305" width="9.140625" customWidth="1"/>
    <col min="12306" max="12306" width="0" hidden="1" customWidth="1"/>
    <col min="12307" max="12308" width="9.85546875" customWidth="1"/>
    <col min="12549" max="12549" width="19.42578125" bestFit="1" customWidth="1"/>
    <col min="12559" max="12559" width="18.5703125" customWidth="1"/>
    <col min="12560" max="12561" width="9.140625" customWidth="1"/>
    <col min="12562" max="12562" width="0" hidden="1" customWidth="1"/>
    <col min="12563" max="12564" width="9.85546875" customWidth="1"/>
    <col min="12805" max="12805" width="19.42578125" bestFit="1" customWidth="1"/>
    <col min="12815" max="12815" width="18.5703125" customWidth="1"/>
    <col min="12816" max="12817" width="9.140625" customWidth="1"/>
    <col min="12818" max="12818" width="0" hidden="1" customWidth="1"/>
    <col min="12819" max="12820" width="9.85546875" customWidth="1"/>
    <col min="13061" max="13061" width="19.42578125" bestFit="1" customWidth="1"/>
    <col min="13071" max="13071" width="18.5703125" customWidth="1"/>
    <col min="13072" max="13073" width="9.140625" customWidth="1"/>
    <col min="13074" max="13074" width="0" hidden="1" customWidth="1"/>
    <col min="13075" max="13076" width="9.85546875" customWidth="1"/>
    <col min="13317" max="13317" width="19.42578125" bestFit="1" customWidth="1"/>
    <col min="13327" max="13327" width="18.5703125" customWidth="1"/>
    <col min="13328" max="13329" width="9.140625" customWidth="1"/>
    <col min="13330" max="13330" width="0" hidden="1" customWidth="1"/>
    <col min="13331" max="13332" width="9.85546875" customWidth="1"/>
    <col min="13573" max="13573" width="19.42578125" bestFit="1" customWidth="1"/>
    <col min="13583" max="13583" width="18.5703125" customWidth="1"/>
    <col min="13584" max="13585" width="9.140625" customWidth="1"/>
    <col min="13586" max="13586" width="0" hidden="1" customWidth="1"/>
    <col min="13587" max="13588" width="9.85546875" customWidth="1"/>
    <col min="13829" max="13829" width="19.42578125" bestFit="1" customWidth="1"/>
    <col min="13839" max="13839" width="18.5703125" customWidth="1"/>
    <col min="13840" max="13841" width="9.140625" customWidth="1"/>
    <col min="13842" max="13842" width="0" hidden="1" customWidth="1"/>
    <col min="13843" max="13844" width="9.85546875" customWidth="1"/>
    <col min="14085" max="14085" width="19.42578125" bestFit="1" customWidth="1"/>
    <col min="14095" max="14095" width="18.5703125" customWidth="1"/>
    <col min="14096" max="14097" width="9.140625" customWidth="1"/>
    <col min="14098" max="14098" width="0" hidden="1" customWidth="1"/>
    <col min="14099" max="14100" width="9.85546875" customWidth="1"/>
    <col min="14341" max="14341" width="19.42578125" bestFit="1" customWidth="1"/>
    <col min="14351" max="14351" width="18.5703125" customWidth="1"/>
    <col min="14352" max="14353" width="9.140625" customWidth="1"/>
    <col min="14354" max="14354" width="0" hidden="1" customWidth="1"/>
    <col min="14355" max="14356" width="9.85546875" customWidth="1"/>
    <col min="14597" max="14597" width="19.42578125" bestFit="1" customWidth="1"/>
    <col min="14607" max="14607" width="18.5703125" customWidth="1"/>
    <col min="14608" max="14609" width="9.140625" customWidth="1"/>
    <col min="14610" max="14610" width="0" hidden="1" customWidth="1"/>
    <col min="14611" max="14612" width="9.85546875" customWidth="1"/>
    <col min="14853" max="14853" width="19.42578125" bestFit="1" customWidth="1"/>
    <col min="14863" max="14863" width="18.5703125" customWidth="1"/>
    <col min="14864" max="14865" width="9.140625" customWidth="1"/>
    <col min="14866" max="14866" width="0" hidden="1" customWidth="1"/>
    <col min="14867" max="14868" width="9.85546875" customWidth="1"/>
    <col min="15109" max="15109" width="19.42578125" bestFit="1" customWidth="1"/>
    <col min="15119" max="15119" width="18.5703125" customWidth="1"/>
    <col min="15120" max="15121" width="9.140625" customWidth="1"/>
    <col min="15122" max="15122" width="0" hidden="1" customWidth="1"/>
    <col min="15123" max="15124" width="9.85546875" customWidth="1"/>
    <col min="15365" max="15365" width="19.42578125" bestFit="1" customWidth="1"/>
    <col min="15375" max="15375" width="18.5703125" customWidth="1"/>
    <col min="15376" max="15377" width="9.140625" customWidth="1"/>
    <col min="15378" max="15378" width="0" hidden="1" customWidth="1"/>
    <col min="15379" max="15380" width="9.85546875" customWidth="1"/>
    <col min="15621" max="15621" width="19.42578125" bestFit="1" customWidth="1"/>
    <col min="15631" max="15631" width="18.5703125" customWidth="1"/>
    <col min="15632" max="15633" width="9.140625" customWidth="1"/>
    <col min="15634" max="15634" width="0" hidden="1" customWidth="1"/>
    <col min="15635" max="15636" width="9.85546875" customWidth="1"/>
    <col min="15877" max="15877" width="19.42578125" bestFit="1" customWidth="1"/>
    <col min="15887" max="15887" width="18.5703125" customWidth="1"/>
    <col min="15888" max="15889" width="9.140625" customWidth="1"/>
    <col min="15890" max="15890" width="0" hidden="1" customWidth="1"/>
    <col min="15891" max="15892" width="9.85546875" customWidth="1"/>
    <col min="16133" max="16133" width="19.42578125" bestFit="1" customWidth="1"/>
    <col min="16143" max="16143" width="18.5703125" customWidth="1"/>
    <col min="16144" max="16145" width="9.140625" customWidth="1"/>
    <col min="16146" max="16146" width="0" hidden="1" customWidth="1"/>
    <col min="16147" max="16148" width="9.85546875" customWidth="1"/>
  </cols>
  <sheetData>
    <row r="1" spans="1:37" ht="15.75" x14ac:dyDescent="0.25">
      <c r="A1" s="5" t="s">
        <v>48</v>
      </c>
    </row>
    <row r="2" spans="1:37" ht="15.75" thickBot="1" x14ac:dyDescent="0.3"/>
    <row r="3" spans="1:37" ht="22.5" customHeight="1" x14ac:dyDescent="0.25">
      <c r="A3" s="428" t="s">
        <v>3</v>
      </c>
      <c r="B3" s="430">
        <v>2007</v>
      </c>
      <c r="C3" s="416">
        <v>2008</v>
      </c>
      <c r="D3" s="416">
        <v>2009</v>
      </c>
      <c r="E3" s="416">
        <v>2010</v>
      </c>
      <c r="F3" s="416">
        <v>2011</v>
      </c>
      <c r="G3" s="416">
        <v>2012</v>
      </c>
      <c r="H3" s="416">
        <v>2013</v>
      </c>
      <c r="I3" s="416">
        <v>2014</v>
      </c>
      <c r="J3" s="416">
        <v>2015</v>
      </c>
      <c r="K3" s="416">
        <v>2016</v>
      </c>
      <c r="L3" s="420">
        <v>2017</v>
      </c>
      <c r="M3" s="416">
        <v>2018</v>
      </c>
      <c r="N3" s="416">
        <v>2019</v>
      </c>
      <c r="O3" s="422">
        <v>2020</v>
      </c>
      <c r="P3" s="424">
        <v>2021</v>
      </c>
      <c r="Q3" s="379" t="s">
        <v>49</v>
      </c>
      <c r="R3" s="426" t="s">
        <v>156</v>
      </c>
      <c r="S3" s="427"/>
      <c r="T3" s="414" t="s">
        <v>107</v>
      </c>
      <c r="U3" s="415"/>
    </row>
    <row r="4" spans="1:37" ht="31.5" customHeight="1" thickBot="1" x14ac:dyDescent="0.3">
      <c r="A4" s="429"/>
      <c r="B4" s="431"/>
      <c r="C4" s="417"/>
      <c r="D4" s="417"/>
      <c r="E4" s="417"/>
      <c r="F4" s="417"/>
      <c r="G4" s="417"/>
      <c r="H4" s="417"/>
      <c r="I4" s="417"/>
      <c r="J4" s="417"/>
      <c r="K4" s="417"/>
      <c r="L4" s="421"/>
      <c r="M4" s="417"/>
      <c r="N4" s="417"/>
      <c r="O4" s="423"/>
      <c r="P4" s="425"/>
      <c r="Q4" s="202" t="s">
        <v>132</v>
      </c>
      <c r="R4" s="145">
        <v>2021</v>
      </c>
      <c r="S4" s="329">
        <v>2022</v>
      </c>
      <c r="T4" s="377" t="s">
        <v>157</v>
      </c>
      <c r="U4" s="328" t="s">
        <v>158</v>
      </c>
    </row>
    <row r="5" spans="1:37" ht="3" customHeight="1" thickBot="1" x14ac:dyDescent="0.3">
      <c r="A5" s="119"/>
      <c r="B5" s="119">
        <v>2007</v>
      </c>
      <c r="C5" s="119">
        <v>2008</v>
      </c>
      <c r="D5" s="119">
        <v>2009</v>
      </c>
      <c r="E5" s="119">
        <v>2010</v>
      </c>
      <c r="F5" s="119">
        <v>2011</v>
      </c>
      <c r="G5" s="119"/>
      <c r="H5" s="119"/>
      <c r="I5" s="119"/>
      <c r="J5" s="119"/>
      <c r="K5" s="119"/>
      <c r="L5" s="119"/>
      <c r="M5" s="119"/>
      <c r="N5" s="119"/>
      <c r="O5" s="381"/>
      <c r="P5" s="119"/>
      <c r="Q5" s="203"/>
      <c r="R5" s="119"/>
      <c r="S5" s="119"/>
      <c r="T5" s="119"/>
      <c r="U5" s="119"/>
    </row>
    <row r="6" spans="1:37" ht="27.95" customHeight="1" x14ac:dyDescent="0.25">
      <c r="A6" s="129" t="s">
        <v>50</v>
      </c>
      <c r="B6" s="133">
        <v>595986.61599999934</v>
      </c>
      <c r="C6" s="174">
        <v>575965.5770000004</v>
      </c>
      <c r="D6" s="174">
        <v>544011.29100000043</v>
      </c>
      <c r="E6" s="174">
        <v>614380.20499999926</v>
      </c>
      <c r="F6" s="174">
        <v>656918.26000000106</v>
      </c>
      <c r="G6" s="174">
        <v>703504.83500000078</v>
      </c>
      <c r="H6" s="174">
        <v>720793.56200000143</v>
      </c>
      <c r="I6" s="174">
        <v>726284.80299999879</v>
      </c>
      <c r="J6" s="174">
        <f>SUM('[1]2'!T7:T18)</f>
        <v>735533.90500000014</v>
      </c>
      <c r="K6" s="174">
        <v>723973.625</v>
      </c>
      <c r="L6" s="382">
        <v>778040.99999999534</v>
      </c>
      <c r="M6" s="174">
        <v>800341.53700000001</v>
      </c>
      <c r="N6" s="174">
        <v>819402.33799999987</v>
      </c>
      <c r="O6" s="174">
        <v>856189.67600000137</v>
      </c>
      <c r="P6" s="383">
        <v>925952.67900000024</v>
      </c>
      <c r="Q6" s="118"/>
      <c r="R6" s="133">
        <v>438243.25700000062</v>
      </c>
      <c r="S6" s="167">
        <v>432644.00399999996</v>
      </c>
      <c r="T6" s="130">
        <v>924858.27100000007</v>
      </c>
      <c r="U6" s="167">
        <v>921837.89799999981</v>
      </c>
      <c r="AB6" s="119"/>
      <c r="AC6" s="119" t="s">
        <v>51</v>
      </c>
      <c r="AD6" s="119"/>
      <c r="AE6" s="119"/>
      <c r="AF6" s="119" t="s">
        <v>52</v>
      </c>
      <c r="AG6" s="119"/>
      <c r="AH6" s="119"/>
      <c r="AI6" s="119" t="s">
        <v>53</v>
      </c>
      <c r="AJ6" s="119"/>
      <c r="AK6" s="119"/>
    </row>
    <row r="7" spans="1:37" ht="27.95" customHeight="1" thickBot="1" x14ac:dyDescent="0.3">
      <c r="A7" s="132" t="s">
        <v>54</v>
      </c>
      <c r="B7" s="384"/>
      <c r="C7" s="385">
        <f t="shared" ref="C7:P7" si="0">(C6-B6)/B6</f>
        <v>-3.3593101694751756E-2</v>
      </c>
      <c r="D7" s="385">
        <f t="shared" si="0"/>
        <v>-5.547950654696842E-2</v>
      </c>
      <c r="E7" s="385">
        <f t="shared" si="0"/>
        <v>0.12935193655750571</v>
      </c>
      <c r="F7" s="385">
        <f t="shared" si="0"/>
        <v>6.9237346278111039E-2</v>
      </c>
      <c r="G7" s="385">
        <f t="shared" si="0"/>
        <v>7.0916851968766473E-2</v>
      </c>
      <c r="H7" s="385">
        <f t="shared" si="0"/>
        <v>2.4575136004574345E-2</v>
      </c>
      <c r="I7" s="385">
        <f t="shared" si="0"/>
        <v>7.6183269239540599E-3</v>
      </c>
      <c r="J7" s="385">
        <f t="shared" si="0"/>
        <v>1.2734814169037992E-2</v>
      </c>
      <c r="K7" s="385">
        <f t="shared" si="0"/>
        <v>-1.5716855363724046E-2</v>
      </c>
      <c r="L7" s="386">
        <f t="shared" si="0"/>
        <v>7.4681415362328071E-2</v>
      </c>
      <c r="M7" s="385">
        <f t="shared" si="0"/>
        <v>2.8662418818551721E-2</v>
      </c>
      <c r="N7" s="385">
        <f t="shared" si="0"/>
        <v>2.3815833764479301E-2</v>
      </c>
      <c r="O7" s="385">
        <f t="shared" si="0"/>
        <v>4.4895329551770828E-2</v>
      </c>
      <c r="P7" s="387">
        <f t="shared" si="0"/>
        <v>8.1480780433982658E-2</v>
      </c>
      <c r="R7" s="136"/>
      <c r="S7" s="388">
        <f>(S6-R6)/R6</f>
        <v>-1.2776586771306919E-2</v>
      </c>
      <c r="U7" s="388">
        <f>(U6-T6)/T6</f>
        <v>-3.2657684909218419E-3</v>
      </c>
      <c r="AB7" s="119"/>
      <c r="AC7" s="119">
        <v>2012</v>
      </c>
      <c r="AD7" s="119">
        <v>2013</v>
      </c>
      <c r="AE7" s="119"/>
      <c r="AF7" s="119">
        <v>2012</v>
      </c>
      <c r="AG7" s="119">
        <v>2013</v>
      </c>
      <c r="AH7" s="119"/>
      <c r="AI7" s="119">
        <v>2012</v>
      </c>
      <c r="AJ7" s="119">
        <v>2013</v>
      </c>
      <c r="AK7" s="119"/>
    </row>
    <row r="8" spans="1:37" ht="27.95" customHeight="1" x14ac:dyDescent="0.25">
      <c r="A8" s="129" t="s">
        <v>55</v>
      </c>
      <c r="B8" s="133">
        <v>63256.660999999986</v>
      </c>
      <c r="C8" s="174">
        <v>80362.627999999997</v>
      </c>
      <c r="D8" s="174">
        <v>79098.747999999992</v>
      </c>
      <c r="E8" s="174">
        <v>89493.365000000005</v>
      </c>
      <c r="F8" s="174">
        <v>81914.569000000003</v>
      </c>
      <c r="G8" s="174">
        <v>86371.3</v>
      </c>
      <c r="H8" s="174">
        <v>122399.001</v>
      </c>
      <c r="I8" s="174">
        <v>125153.99099999999</v>
      </c>
      <c r="J8" s="174">
        <v>116754.90900000001</v>
      </c>
      <c r="K8" s="174">
        <v>110190.53600000002</v>
      </c>
      <c r="L8" s="382">
        <v>137205.92600000018</v>
      </c>
      <c r="M8" s="174">
        <v>154727.05100000001</v>
      </c>
      <c r="N8" s="174">
        <v>169208.33799999999</v>
      </c>
      <c r="O8" s="174">
        <v>166254.71299999979</v>
      </c>
      <c r="P8" s="383">
        <v>167736.79199999999</v>
      </c>
      <c r="Q8" s="118"/>
      <c r="R8" s="133">
        <v>84613.766000000178</v>
      </c>
      <c r="S8" s="167">
        <v>93172.044999999882</v>
      </c>
      <c r="T8" s="130">
        <v>173347.27299999999</v>
      </c>
      <c r="U8" s="167">
        <v>181424.31800000006</v>
      </c>
      <c r="AB8" s="119" t="s">
        <v>56</v>
      </c>
      <c r="AC8" s="119"/>
      <c r="AD8" s="123"/>
      <c r="AE8" s="119"/>
      <c r="AF8" s="123"/>
      <c r="AG8" s="123"/>
      <c r="AH8" s="119"/>
      <c r="AI8" s="119"/>
      <c r="AJ8" s="123" t="e">
        <f>#REF!-#REF!</f>
        <v>#REF!</v>
      </c>
      <c r="AK8" s="119"/>
    </row>
    <row r="9" spans="1:37" ht="27.95" customHeight="1" thickBot="1" x14ac:dyDescent="0.3">
      <c r="A9" s="131" t="s">
        <v>54</v>
      </c>
      <c r="B9" s="134"/>
      <c r="C9" s="389">
        <f t="shared" ref="C9:P9" si="1">(C8-B8)/B8</f>
        <v>0.2704215924390953</v>
      </c>
      <c r="D9" s="389">
        <f t="shared" si="1"/>
        <v>-1.5727210912017519E-2</v>
      </c>
      <c r="E9" s="389">
        <f t="shared" si="1"/>
        <v>0.13141316724760313</v>
      </c>
      <c r="F9" s="389">
        <f t="shared" si="1"/>
        <v>-8.4685563002352207E-2</v>
      </c>
      <c r="G9" s="389">
        <f t="shared" si="1"/>
        <v>5.4407061581438577E-2</v>
      </c>
      <c r="H9" s="389">
        <f t="shared" si="1"/>
        <v>0.41712583925447455</v>
      </c>
      <c r="I9" s="389">
        <f t="shared" si="1"/>
        <v>2.250827194251357E-2</v>
      </c>
      <c r="J9" s="389">
        <f t="shared" si="1"/>
        <v>-6.7109981334913887E-2</v>
      </c>
      <c r="K9" s="389">
        <f t="shared" si="1"/>
        <v>-5.6223528896759203E-2</v>
      </c>
      <c r="L9" s="390">
        <f t="shared" si="1"/>
        <v>0.24516978481709314</v>
      </c>
      <c r="M9" s="389">
        <f t="shared" si="1"/>
        <v>0.12769947706194412</v>
      </c>
      <c r="N9" s="389">
        <f t="shared" si="1"/>
        <v>9.3592470782629861E-2</v>
      </c>
      <c r="O9" s="389">
        <f t="shared" si="1"/>
        <v>-1.7455552338089889E-2</v>
      </c>
      <c r="P9" s="391">
        <f t="shared" si="1"/>
        <v>8.9145081860037469E-3</v>
      </c>
      <c r="Q9" s="15"/>
      <c r="R9" s="134"/>
      <c r="S9" s="392">
        <f>(S8-R8)/R8</f>
        <v>0.10114523208906322</v>
      </c>
      <c r="T9" s="393"/>
      <c r="U9" s="392">
        <f>(U8-T8)/T8</f>
        <v>4.6594589347823609E-2</v>
      </c>
      <c r="AB9" s="119" t="s">
        <v>57</v>
      </c>
      <c r="AC9" s="119"/>
      <c r="AD9" s="123"/>
      <c r="AE9" s="119"/>
      <c r="AF9" s="123"/>
      <c r="AG9" s="123"/>
      <c r="AH9" s="119"/>
      <c r="AI9" s="119"/>
      <c r="AJ9" s="123" t="e">
        <f>#REF!-#REF!</f>
        <v>#REF!</v>
      </c>
      <c r="AK9" s="119"/>
    </row>
    <row r="10" spans="1:37" ht="27.95" customHeight="1" x14ac:dyDescent="0.25">
      <c r="A10" s="13" t="s">
        <v>58</v>
      </c>
      <c r="B10" s="24">
        <f>(B6-B8)</f>
        <v>532729.95499999938</v>
      </c>
      <c r="C10" s="175">
        <f t="shared" ref="C10:L10" si="2">(C6-C8)</f>
        <v>495602.94900000037</v>
      </c>
      <c r="D10" s="175">
        <f t="shared" si="2"/>
        <v>464912.54300000041</v>
      </c>
      <c r="E10" s="175">
        <f t="shared" si="2"/>
        <v>524886.83999999927</v>
      </c>
      <c r="F10" s="175">
        <f t="shared" si="2"/>
        <v>575003.69100000104</v>
      </c>
      <c r="G10" s="175">
        <f t="shared" si="2"/>
        <v>617133.53500000073</v>
      </c>
      <c r="H10" s="175">
        <f t="shared" si="2"/>
        <v>598394.56100000138</v>
      </c>
      <c r="I10" s="175">
        <f t="shared" si="2"/>
        <v>601130.81199999875</v>
      </c>
      <c r="J10" s="175">
        <f t="shared" si="2"/>
        <v>618778.99600000016</v>
      </c>
      <c r="K10" s="175">
        <f t="shared" si="2"/>
        <v>613783.08899999992</v>
      </c>
      <c r="L10" s="394">
        <f t="shared" si="2"/>
        <v>640835.07399999513</v>
      </c>
      <c r="M10" s="175">
        <f>(M6-M8)</f>
        <v>645614.48600000003</v>
      </c>
      <c r="N10" s="175">
        <f>(N6-N8)</f>
        <v>650193.99999999988</v>
      </c>
      <c r="O10" s="175">
        <f>(O6-O8)</f>
        <v>689934.96300000162</v>
      </c>
      <c r="P10" s="175">
        <f>(P6-P8)</f>
        <v>758215.88700000022</v>
      </c>
      <c r="R10" s="135">
        <f>R6-R8</f>
        <v>353629.49100000045</v>
      </c>
      <c r="S10" s="160">
        <f>S6-S8</f>
        <v>339471.95900000009</v>
      </c>
      <c r="T10" s="137">
        <f>T6-T8</f>
        <v>751510.99800000014</v>
      </c>
      <c r="U10" s="160">
        <f>U6-U8</f>
        <v>740413.57999999973</v>
      </c>
      <c r="AB10" s="119" t="s">
        <v>59</v>
      </c>
      <c r="AC10" s="119"/>
      <c r="AD10" s="123"/>
      <c r="AE10" s="119"/>
      <c r="AF10" s="123"/>
      <c r="AG10" s="123"/>
      <c r="AH10" s="119"/>
      <c r="AI10" s="119"/>
      <c r="AJ10" s="123" t="e">
        <f>#REF!-#REF!</f>
        <v>#REF!</v>
      </c>
      <c r="AK10" s="119"/>
    </row>
    <row r="11" spans="1:37" ht="27.95" customHeight="1" thickBot="1" x14ac:dyDescent="0.3">
      <c r="A11" s="131" t="s">
        <v>54</v>
      </c>
      <c r="B11" s="134"/>
      <c r="C11" s="389">
        <f t="shared" ref="C11:P11" si="3">(C10-B10)/B10</f>
        <v>-6.9691981183973503E-2</v>
      </c>
      <c r="D11" s="389">
        <f t="shared" si="3"/>
        <v>-6.1925390197789032E-2</v>
      </c>
      <c r="E11" s="389">
        <f t="shared" si="3"/>
        <v>0.12900124529442691</v>
      </c>
      <c r="F11" s="389">
        <f t="shared" si="3"/>
        <v>9.5481248872617649E-2</v>
      </c>
      <c r="G11" s="389">
        <f t="shared" si="3"/>
        <v>7.3268823590907375E-2</v>
      </c>
      <c r="H11" s="389">
        <f t="shared" si="3"/>
        <v>-3.0364536906909986E-2</v>
      </c>
      <c r="I11" s="389">
        <f t="shared" si="3"/>
        <v>4.5726535271722896E-3</v>
      </c>
      <c r="J11" s="389">
        <f t="shared" si="3"/>
        <v>2.9358308786875894E-2</v>
      </c>
      <c r="K11" s="389">
        <f t="shared" si="3"/>
        <v>-8.0738147744113774E-3</v>
      </c>
      <c r="L11" s="390">
        <f t="shared" si="3"/>
        <v>4.4074177807781237E-2</v>
      </c>
      <c r="M11" s="389">
        <f t="shared" si="3"/>
        <v>7.4580998979543013E-3</v>
      </c>
      <c r="N11" s="389">
        <f t="shared" si="3"/>
        <v>7.093264013285863E-3</v>
      </c>
      <c r="O11" s="389">
        <f t="shared" si="3"/>
        <v>6.1121700600131258E-2</v>
      </c>
      <c r="P11" s="391">
        <f t="shared" si="3"/>
        <v>9.8967189172580669E-2</v>
      </c>
      <c r="Q11" s="15"/>
      <c r="R11" s="134"/>
      <c r="S11" s="392">
        <f>(S10-R10)/R10</f>
        <v>-4.0034930231540949E-2</v>
      </c>
      <c r="T11" s="393"/>
      <c r="U11" s="392">
        <f>(U10-T10)/T10</f>
        <v>-1.4766807178516382E-2</v>
      </c>
      <c r="AB11" s="119" t="s">
        <v>60</v>
      </c>
      <c r="AC11" s="119"/>
      <c r="AD11" s="123"/>
      <c r="AE11" s="119"/>
      <c r="AF11" s="123"/>
      <c r="AG11" s="123"/>
      <c r="AH11" s="119"/>
      <c r="AI11" s="119"/>
      <c r="AJ11" s="123" t="e">
        <f>#REF!-#REF!</f>
        <v>#REF!</v>
      </c>
      <c r="AK11" s="119"/>
    </row>
    <row r="12" spans="1:37" ht="27.95" hidden="1" customHeight="1" thickBot="1" x14ac:dyDescent="0.3">
      <c r="A12" s="124" t="s">
        <v>61</v>
      </c>
      <c r="B12" s="395">
        <f>(B6/B8)</f>
        <v>9.4217210737695982</v>
      </c>
      <c r="C12" s="396">
        <f t="shared" ref="C12:S12" si="4">(C6/C8)</f>
        <v>7.1670824030294336</v>
      </c>
      <c r="D12" s="396">
        <f t="shared" si="4"/>
        <v>6.8776220200097287</v>
      </c>
      <c r="E12" s="396">
        <f t="shared" si="4"/>
        <v>6.8650922333739404</v>
      </c>
      <c r="F12" s="121">
        <f t="shared" si="4"/>
        <v>8.0195533959288863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2"/>
      <c r="R12" s="121">
        <f t="shared" si="4"/>
        <v>5.1793375678373623</v>
      </c>
      <c r="S12" s="397">
        <f t="shared" si="4"/>
        <v>4.6434958468497767</v>
      </c>
      <c r="T12" s="121">
        <f>T6/T8</f>
        <v>5.335291723914227</v>
      </c>
      <c r="U12" s="397">
        <f>U6/U8</f>
        <v>5.081115410338759</v>
      </c>
      <c r="AB12" s="119" t="s">
        <v>62</v>
      </c>
      <c r="AC12" s="119"/>
      <c r="AD12" s="123"/>
      <c r="AE12" s="119"/>
      <c r="AF12" s="123"/>
      <c r="AG12" s="123"/>
      <c r="AH12" s="119"/>
      <c r="AI12" s="119"/>
      <c r="AJ12" s="123" t="e">
        <f>#REF!-#REF!</f>
        <v>#REF!</v>
      </c>
      <c r="AK12" s="119"/>
    </row>
    <row r="13" spans="1:37" ht="30" customHeight="1" thickBot="1" x14ac:dyDescent="0.3">
      <c r="AB13" s="119" t="s">
        <v>63</v>
      </c>
      <c r="AC13" s="119"/>
      <c r="AD13" s="123"/>
      <c r="AE13" s="119"/>
      <c r="AF13" s="123"/>
      <c r="AG13" s="123"/>
      <c r="AH13" s="119"/>
      <c r="AI13" s="119"/>
      <c r="AJ13" s="123" t="e">
        <f>#REF!-#REF!</f>
        <v>#REF!</v>
      </c>
      <c r="AK13" s="119"/>
    </row>
    <row r="14" spans="1:37" ht="22.5" customHeight="1" x14ac:dyDescent="0.25">
      <c r="A14" s="428" t="s">
        <v>2</v>
      </c>
      <c r="B14" s="430">
        <v>2007</v>
      </c>
      <c r="C14" s="416">
        <v>2008</v>
      </c>
      <c r="D14" s="416">
        <v>2009</v>
      </c>
      <c r="E14" s="416">
        <v>2010</v>
      </c>
      <c r="F14" s="416">
        <v>2011</v>
      </c>
      <c r="G14" s="416">
        <v>2012</v>
      </c>
      <c r="H14" s="416">
        <v>2013</v>
      </c>
      <c r="I14" s="416">
        <v>2014</v>
      </c>
      <c r="J14" s="416">
        <v>2015</v>
      </c>
      <c r="K14" s="418">
        <v>2016</v>
      </c>
      <c r="L14" s="420">
        <v>2017</v>
      </c>
      <c r="M14" s="416">
        <v>2018</v>
      </c>
      <c r="N14" s="416">
        <v>2019</v>
      </c>
      <c r="O14" s="422">
        <v>2020</v>
      </c>
      <c r="P14" s="424">
        <v>2021</v>
      </c>
      <c r="Q14" s="146" t="s">
        <v>49</v>
      </c>
      <c r="R14" s="426" t="str">
        <f>R3</f>
        <v>jan-junho</v>
      </c>
      <c r="S14" s="427"/>
      <c r="T14" s="414" t="s">
        <v>107</v>
      </c>
      <c r="U14" s="415"/>
      <c r="AB14" s="119" t="s">
        <v>64</v>
      </c>
      <c r="AC14" s="119"/>
      <c r="AD14" s="123"/>
      <c r="AE14" s="119"/>
      <c r="AF14" s="123"/>
      <c r="AG14" s="123"/>
      <c r="AH14" s="119"/>
      <c r="AI14" s="119"/>
      <c r="AJ14" s="123" t="e">
        <f>#REF!-#REF!</f>
        <v>#REF!</v>
      </c>
      <c r="AK14" s="119"/>
    </row>
    <row r="15" spans="1:37" ht="31.5" customHeight="1" thickBot="1" x14ac:dyDescent="0.3">
      <c r="A15" s="429"/>
      <c r="B15" s="431"/>
      <c r="C15" s="417"/>
      <c r="D15" s="417"/>
      <c r="E15" s="417"/>
      <c r="F15" s="417"/>
      <c r="G15" s="417"/>
      <c r="H15" s="417"/>
      <c r="I15" s="417"/>
      <c r="J15" s="417"/>
      <c r="K15" s="419"/>
      <c r="L15" s="421"/>
      <c r="M15" s="417"/>
      <c r="N15" s="417"/>
      <c r="O15" s="423"/>
      <c r="P15" s="425"/>
      <c r="Q15" s="147" t="str">
        <f>Q4</f>
        <v>2007/2021</v>
      </c>
      <c r="R15" s="145">
        <f>R4</f>
        <v>2021</v>
      </c>
      <c r="S15" s="329">
        <f>S4</f>
        <v>2022</v>
      </c>
      <c r="T15" s="327" t="str">
        <f>T4</f>
        <v>jul 20 a jun 2021</v>
      </c>
      <c r="U15" s="328" t="str">
        <f>U4</f>
        <v>jul 21 a jun 2022</v>
      </c>
      <c r="AB15" s="119" t="s">
        <v>65</v>
      </c>
      <c r="AC15" s="119"/>
      <c r="AD15" s="123"/>
      <c r="AE15" s="119"/>
      <c r="AF15" s="123"/>
      <c r="AG15" s="123"/>
      <c r="AH15" s="119"/>
      <c r="AI15" s="119"/>
      <c r="AJ15" s="123" t="e">
        <f>#REF!-#REF!</f>
        <v>#REF!</v>
      </c>
      <c r="AK15" s="119"/>
    </row>
    <row r="16" spans="1:37" s="119" customFormat="1" ht="3" customHeight="1" thickBot="1" x14ac:dyDescent="0.3">
      <c r="B16" s="119">
        <v>2007</v>
      </c>
      <c r="C16" s="119">
        <v>2008</v>
      </c>
      <c r="D16" s="119">
        <v>2009</v>
      </c>
      <c r="E16" s="119">
        <v>2010</v>
      </c>
      <c r="F16" s="119">
        <v>2011</v>
      </c>
      <c r="O16" s="381"/>
      <c r="Q16" s="398"/>
      <c r="AB16" s="119" t="s">
        <v>66</v>
      </c>
      <c r="AD16" s="123"/>
      <c r="AF16" s="123"/>
      <c r="AG16" s="123"/>
      <c r="AJ16" s="123" t="e">
        <f>#REF!-#REF!</f>
        <v>#REF!</v>
      </c>
    </row>
    <row r="17" spans="1:37" ht="27.75" customHeight="1" x14ac:dyDescent="0.25">
      <c r="A17" s="129" t="s">
        <v>50</v>
      </c>
      <c r="B17" s="133">
        <v>392293.98699999956</v>
      </c>
      <c r="C17" s="174">
        <v>370979.67800000019</v>
      </c>
      <c r="D17" s="174">
        <v>344221.9980000002</v>
      </c>
      <c r="E17" s="174">
        <v>386156.65199999994</v>
      </c>
      <c r="F17" s="174">
        <v>390987.57200000004</v>
      </c>
      <c r="G17" s="174">
        <v>406063.09400000004</v>
      </c>
      <c r="H17" s="174">
        <v>407598.05399999983</v>
      </c>
      <c r="I17" s="174">
        <v>406953.16900000011</v>
      </c>
      <c r="J17" s="174">
        <v>421887.39099999977</v>
      </c>
      <c r="K17" s="130">
        <v>431264.80099999998</v>
      </c>
      <c r="L17" s="382">
        <v>442364.451999999</v>
      </c>
      <c r="M17" s="174">
        <v>454202.09499999997</v>
      </c>
      <c r="N17" s="174">
        <v>454929.95199999987</v>
      </c>
      <c r="O17" s="174">
        <v>393954.14199999906</v>
      </c>
      <c r="P17" s="383">
        <v>427968.65799999994</v>
      </c>
      <c r="Q17" s="118"/>
      <c r="R17" s="133">
        <v>209934.74700000009</v>
      </c>
      <c r="S17" s="167">
        <v>199995.2710000003</v>
      </c>
      <c r="T17" s="130">
        <v>427454.28300000005</v>
      </c>
      <c r="U17" s="167">
        <v>419706.41400000028</v>
      </c>
      <c r="AB17" s="119" t="s">
        <v>67</v>
      </c>
      <c r="AC17" s="119"/>
      <c r="AD17" s="123"/>
      <c r="AE17" s="119"/>
      <c r="AF17" s="123"/>
      <c r="AG17" s="123"/>
      <c r="AH17" s="119"/>
      <c r="AI17" s="119"/>
      <c r="AJ17" s="123" t="e">
        <f>#REF!-#REF!</f>
        <v>#REF!</v>
      </c>
      <c r="AK17" s="119"/>
    </row>
    <row r="18" spans="1:37" ht="27.75" customHeight="1" thickBot="1" x14ac:dyDescent="0.3">
      <c r="A18" s="132" t="s">
        <v>54</v>
      </c>
      <c r="B18" s="384"/>
      <c r="C18" s="385">
        <f t="shared" ref="C18:P18" si="5">(C17-B17)/B17</f>
        <v>-5.4332489679479568E-2</v>
      </c>
      <c r="D18" s="385">
        <f t="shared" si="5"/>
        <v>-7.2127077537654183E-2</v>
      </c>
      <c r="E18" s="385">
        <f t="shared" si="5"/>
        <v>0.12182444539758823</v>
      </c>
      <c r="F18" s="385">
        <f t="shared" si="5"/>
        <v>1.2510259696368252E-2</v>
      </c>
      <c r="G18" s="385">
        <f t="shared" si="5"/>
        <v>3.8557547808706294E-2</v>
      </c>
      <c r="H18" s="385">
        <f t="shared" si="5"/>
        <v>3.7801022123911316E-3</v>
      </c>
      <c r="I18" s="385">
        <f t="shared" si="5"/>
        <v>-1.5821591729182263E-3</v>
      </c>
      <c r="J18" s="385">
        <f t="shared" si="5"/>
        <v>3.6697642720653331E-2</v>
      </c>
      <c r="K18" s="399">
        <f t="shared" si="5"/>
        <v>2.2227281971553901E-2</v>
      </c>
      <c r="L18" s="386">
        <f t="shared" si="5"/>
        <v>2.5737437820711511E-2</v>
      </c>
      <c r="M18" s="385">
        <f t="shared" si="5"/>
        <v>2.6759932780496109E-2</v>
      </c>
      <c r="N18" s="385">
        <f t="shared" si="5"/>
        <v>1.6024959109884815E-3</v>
      </c>
      <c r="O18" s="385">
        <f t="shared" si="5"/>
        <v>-0.13403340389423476</v>
      </c>
      <c r="P18" s="387">
        <f t="shared" si="5"/>
        <v>8.6341308222622926E-2</v>
      </c>
      <c r="R18" s="136"/>
      <c r="S18" s="388"/>
      <c r="U18" s="388">
        <f>(U17-T17)/T17</f>
        <v>-1.8125608534374591E-2</v>
      </c>
      <c r="AB18" s="119" t="s">
        <v>68</v>
      </c>
      <c r="AC18" s="119"/>
      <c r="AD18" s="123"/>
      <c r="AE18" s="119"/>
      <c r="AF18" s="123"/>
      <c r="AG18" s="123"/>
      <c r="AH18" s="119"/>
      <c r="AI18" s="119"/>
      <c r="AJ18" s="123" t="e">
        <f>#REF!-#REF!</f>
        <v>#REF!</v>
      </c>
      <c r="AK18" s="119"/>
    </row>
    <row r="19" spans="1:37" ht="27.75" customHeight="1" x14ac:dyDescent="0.25">
      <c r="A19" s="129" t="s">
        <v>55</v>
      </c>
      <c r="B19" s="133">
        <v>62681.055999999982</v>
      </c>
      <c r="C19" s="174">
        <v>79621.592999999993</v>
      </c>
      <c r="D19" s="174">
        <v>77709.866999999998</v>
      </c>
      <c r="E19" s="174">
        <v>88593.928999999989</v>
      </c>
      <c r="F19" s="174">
        <v>80744.22</v>
      </c>
      <c r="G19" s="174">
        <v>85348.562999999995</v>
      </c>
      <c r="H19" s="174">
        <v>121368.935</v>
      </c>
      <c r="I19" s="174">
        <v>124143.97100000001</v>
      </c>
      <c r="J19" s="174">
        <v>115571.70700000001</v>
      </c>
      <c r="K19" s="130">
        <v>109068.98599999999</v>
      </c>
      <c r="L19" s="382">
        <v>136178.72600000011</v>
      </c>
      <c r="M19" s="174">
        <v>153404.38699999999</v>
      </c>
      <c r="N19" s="174">
        <v>167744.46300000002</v>
      </c>
      <c r="O19" s="174">
        <v>164346.62300000008</v>
      </c>
      <c r="P19" s="383">
        <v>165333.11300000001</v>
      </c>
      <c r="Q19" s="118"/>
      <c r="R19" s="133">
        <v>83107.905000000042</v>
      </c>
      <c r="S19" s="167">
        <v>91773.494999999908</v>
      </c>
      <c r="T19" s="130">
        <v>171116.55099999998</v>
      </c>
      <c r="U19" s="167">
        <v>179128.46700000003</v>
      </c>
      <c r="AB19" s="119" t="s">
        <v>69</v>
      </c>
      <c r="AC19" s="119"/>
      <c r="AD19" s="123"/>
      <c r="AE19" s="119"/>
      <c r="AF19" s="123"/>
      <c r="AG19" s="123"/>
      <c r="AH19" s="119"/>
      <c r="AI19" s="119"/>
      <c r="AJ19" s="123" t="e">
        <f>#REF!-#REF!</f>
        <v>#REF!</v>
      </c>
      <c r="AK19" s="119"/>
    </row>
    <row r="20" spans="1:37" ht="27.75" customHeight="1" thickBot="1" x14ac:dyDescent="0.3">
      <c r="A20" s="131" t="s">
        <v>54</v>
      </c>
      <c r="B20" s="134"/>
      <c r="C20" s="389">
        <f t="shared" ref="C20:P20" si="6">(C19-B19)/B19</f>
        <v>0.27026566048919176</v>
      </c>
      <c r="D20" s="389">
        <f t="shared" si="6"/>
        <v>-2.4010145087149853E-2</v>
      </c>
      <c r="E20" s="389">
        <f t="shared" si="6"/>
        <v>0.14006023199087436</v>
      </c>
      <c r="F20" s="389">
        <f t="shared" si="6"/>
        <v>-8.8603238264779852E-2</v>
      </c>
      <c r="G20" s="389">
        <f t="shared" si="6"/>
        <v>5.702380925842114E-2</v>
      </c>
      <c r="H20" s="389">
        <f t="shared" si="6"/>
        <v>0.42203841205856046</v>
      </c>
      <c r="I20" s="389">
        <f t="shared" si="6"/>
        <v>2.2864466924753087E-2</v>
      </c>
      <c r="J20" s="389">
        <f t="shared" si="6"/>
        <v>-6.9050989193828793E-2</v>
      </c>
      <c r="K20" s="400">
        <f t="shared" si="6"/>
        <v>-5.6265682741884385E-2</v>
      </c>
      <c r="L20" s="390">
        <f t="shared" si="6"/>
        <v>0.24855590020796675</v>
      </c>
      <c r="M20" s="389">
        <f t="shared" si="6"/>
        <v>0.12649303974249151</v>
      </c>
      <c r="N20" s="389">
        <f t="shared" si="6"/>
        <v>9.3478917261994809E-2</v>
      </c>
      <c r="O20" s="389">
        <f t="shared" si="6"/>
        <v>-2.0256048630349952E-2</v>
      </c>
      <c r="P20" s="391">
        <f t="shared" si="6"/>
        <v>6.002496321448187E-3</v>
      </c>
      <c r="Q20" s="15"/>
      <c r="R20" s="134"/>
      <c r="S20" s="392">
        <f>(S19-R19)/R19</f>
        <v>0.10426914262848837</v>
      </c>
      <c r="T20" s="393"/>
      <c r="U20" s="392">
        <f>(U19-T19)/T19</f>
        <v>4.6821397189100993E-2</v>
      </c>
    </row>
    <row r="21" spans="1:37" ht="27.75" customHeight="1" x14ac:dyDescent="0.25">
      <c r="A21" s="13" t="s">
        <v>58</v>
      </c>
      <c r="B21" s="24">
        <f>B17-B19</f>
        <v>329612.93099999957</v>
      </c>
      <c r="C21" s="175">
        <f t="shared" ref="C21:P21" si="7">C17-C19</f>
        <v>291358.0850000002</v>
      </c>
      <c r="D21" s="175">
        <f t="shared" si="7"/>
        <v>266512.13100000017</v>
      </c>
      <c r="E21" s="175">
        <f t="shared" si="7"/>
        <v>297562.72299999994</v>
      </c>
      <c r="F21" s="175">
        <f t="shared" si="7"/>
        <v>310243.35200000007</v>
      </c>
      <c r="G21" s="175">
        <f t="shared" si="7"/>
        <v>320714.53100000008</v>
      </c>
      <c r="H21" s="175">
        <f t="shared" si="7"/>
        <v>286229.11899999983</v>
      </c>
      <c r="I21" s="175">
        <f t="shared" si="7"/>
        <v>282809.19800000009</v>
      </c>
      <c r="J21" s="175">
        <f t="shared" si="7"/>
        <v>306315.68399999978</v>
      </c>
      <c r="K21" s="137">
        <f t="shared" si="7"/>
        <v>322195.815</v>
      </c>
      <c r="L21" s="394">
        <f t="shared" si="7"/>
        <v>306185.72599999886</v>
      </c>
      <c r="M21" s="175">
        <f t="shared" si="7"/>
        <v>300797.70799999998</v>
      </c>
      <c r="N21" s="175">
        <f t="shared" si="7"/>
        <v>287185.48899999983</v>
      </c>
      <c r="O21" s="175">
        <f t="shared" si="7"/>
        <v>229607.51899999898</v>
      </c>
      <c r="P21" s="175">
        <f t="shared" si="7"/>
        <v>262635.54499999993</v>
      </c>
      <c r="R21" s="135">
        <f>R17-R19</f>
        <v>126826.84200000005</v>
      </c>
      <c r="S21" s="160">
        <f>S17-S19</f>
        <v>108221.77600000039</v>
      </c>
      <c r="T21" s="137">
        <f>T17-T19</f>
        <v>256337.73200000008</v>
      </c>
      <c r="U21" s="160">
        <f>U17-U19</f>
        <v>240577.94700000025</v>
      </c>
    </row>
    <row r="22" spans="1:37" ht="27.75" customHeight="1" thickBot="1" x14ac:dyDescent="0.3">
      <c r="A22" s="131" t="s">
        <v>54</v>
      </c>
      <c r="B22" s="134"/>
      <c r="C22" s="389">
        <f t="shared" ref="C22:P22" si="8">(C21-B21)/B21</f>
        <v>-0.11605990664243518</v>
      </c>
      <c r="D22" s="389">
        <f t="shared" si="8"/>
        <v>-8.5276349890891168E-2</v>
      </c>
      <c r="E22" s="389">
        <f t="shared" si="8"/>
        <v>0.1165072369632576</v>
      </c>
      <c r="F22" s="389">
        <f t="shared" si="8"/>
        <v>4.261497835533698E-2</v>
      </c>
      <c r="G22" s="389">
        <f t="shared" si="8"/>
        <v>3.3751501627664215E-2</v>
      </c>
      <c r="H22" s="389">
        <f t="shared" si="8"/>
        <v>-0.10752681486702027</v>
      </c>
      <c r="I22" s="389">
        <f t="shared" si="8"/>
        <v>-1.1948193852351347E-2</v>
      </c>
      <c r="J22" s="389">
        <f t="shared" si="8"/>
        <v>8.3117827023432511E-2</v>
      </c>
      <c r="K22" s="400">
        <f t="shared" si="8"/>
        <v>5.1842369912734339E-2</v>
      </c>
      <c r="L22" s="390">
        <f t="shared" si="8"/>
        <v>-4.9690555415814887E-2</v>
      </c>
      <c r="M22" s="389">
        <f t="shared" si="8"/>
        <v>-1.7597221367526766E-2</v>
      </c>
      <c r="N22" s="389">
        <f t="shared" si="8"/>
        <v>-4.5253732451977856E-2</v>
      </c>
      <c r="O22" s="389">
        <f t="shared" si="8"/>
        <v>-0.20049052687338559</v>
      </c>
      <c r="P22" s="391">
        <f t="shared" si="8"/>
        <v>0.14384557676441376</v>
      </c>
      <c r="Q22" s="15"/>
      <c r="R22" s="134"/>
      <c r="S22" s="392">
        <f>(S21-R21)/R21</f>
        <v>-0.14669659597768467</v>
      </c>
      <c r="T22" s="393"/>
      <c r="U22" s="392">
        <f>(U21-T21)/T21</f>
        <v>-6.1480550978737003E-2</v>
      </c>
    </row>
    <row r="23" spans="1:37" ht="27.75" hidden="1" customHeight="1" thickBot="1" x14ac:dyDescent="0.3">
      <c r="A23" s="124" t="s">
        <v>61</v>
      </c>
      <c r="B23" s="395">
        <f>(B17/B19)</f>
        <v>6.2585733558796406</v>
      </c>
      <c r="C23" s="396">
        <f>(C17/C19)</f>
        <v>4.6592847997904316</v>
      </c>
      <c r="D23" s="396">
        <f>(D17/D19)</f>
        <v>4.4295790391714371</v>
      </c>
      <c r="E23" s="396">
        <f>(E17/E19)</f>
        <v>4.3587258896712884</v>
      </c>
      <c r="F23" s="121">
        <f>(F17/F19)</f>
        <v>4.8422979626281615</v>
      </c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1">
        <f>(R17/R19)</f>
        <v>2.5260502836643517</v>
      </c>
      <c r="S23" s="397">
        <f>(S17/S19)</f>
        <v>2.1792269216727607</v>
      </c>
      <c r="T23" s="121">
        <f>T17/T19</f>
        <v>2.4980300298362144</v>
      </c>
      <c r="U23" s="397">
        <f>U17/U19</f>
        <v>2.3430469820299429</v>
      </c>
    </row>
    <row r="24" spans="1:37" ht="30" customHeight="1" thickBot="1" x14ac:dyDescent="0.3"/>
    <row r="25" spans="1:37" ht="22.5" customHeight="1" x14ac:dyDescent="0.25">
      <c r="A25" s="428" t="s">
        <v>15</v>
      </c>
      <c r="B25" s="430">
        <v>2007</v>
      </c>
      <c r="C25" s="416">
        <v>2008</v>
      </c>
      <c r="D25" s="416">
        <v>2009</v>
      </c>
      <c r="E25" s="416">
        <v>2010</v>
      </c>
      <c r="F25" s="416">
        <v>2011</v>
      </c>
      <c r="G25" s="416">
        <v>2012</v>
      </c>
      <c r="H25" s="416">
        <v>2013</v>
      </c>
      <c r="I25" s="416">
        <v>2014</v>
      </c>
      <c r="J25" s="416">
        <v>2015</v>
      </c>
      <c r="K25" s="418">
        <v>2016</v>
      </c>
      <c r="L25" s="420">
        <v>2017</v>
      </c>
      <c r="M25" s="416">
        <v>2018</v>
      </c>
      <c r="N25" s="416">
        <v>2019</v>
      </c>
      <c r="O25" s="422">
        <v>2020</v>
      </c>
      <c r="P25" s="424">
        <v>2021</v>
      </c>
      <c r="Q25" s="146" t="s">
        <v>49</v>
      </c>
      <c r="R25" s="426" t="str">
        <f>R14</f>
        <v>jan-junho</v>
      </c>
      <c r="S25" s="427"/>
      <c r="T25" s="414" t="s">
        <v>107</v>
      </c>
      <c r="U25" s="415"/>
    </row>
    <row r="26" spans="1:37" ht="31.5" customHeight="1" thickBot="1" x14ac:dyDescent="0.3">
      <c r="A26" s="429"/>
      <c r="B26" s="431"/>
      <c r="C26" s="417"/>
      <c r="D26" s="417"/>
      <c r="E26" s="417"/>
      <c r="F26" s="417"/>
      <c r="G26" s="417"/>
      <c r="H26" s="417"/>
      <c r="I26" s="417"/>
      <c r="J26" s="417"/>
      <c r="K26" s="419"/>
      <c r="L26" s="421"/>
      <c r="M26" s="417"/>
      <c r="N26" s="417"/>
      <c r="O26" s="423"/>
      <c r="P26" s="425"/>
      <c r="Q26" s="147" t="str">
        <f>Q4</f>
        <v>2007/2021</v>
      </c>
      <c r="R26" s="145">
        <f>R4</f>
        <v>2021</v>
      </c>
      <c r="S26" s="329">
        <f>S4</f>
        <v>2022</v>
      </c>
      <c r="T26" s="327" t="str">
        <f>T4</f>
        <v>jul 20 a jun 2021</v>
      </c>
      <c r="U26" s="328" t="str">
        <f>U4</f>
        <v>jul 21 a jun 2022</v>
      </c>
    </row>
    <row r="27" spans="1:37" s="119" customFormat="1" ht="3" customHeight="1" thickBot="1" x14ac:dyDescent="0.3">
      <c r="B27" s="119">
        <v>2007</v>
      </c>
      <c r="C27" s="119">
        <v>2008</v>
      </c>
      <c r="D27" s="119">
        <v>2009</v>
      </c>
      <c r="E27" s="119">
        <v>2010</v>
      </c>
      <c r="F27" s="119">
        <v>2011</v>
      </c>
      <c r="O27" s="381"/>
      <c r="Q27" s="398"/>
    </row>
    <row r="28" spans="1:37" ht="27.75" customHeight="1" x14ac:dyDescent="0.25">
      <c r="A28" s="129" t="s">
        <v>50</v>
      </c>
      <c r="B28" s="133">
        <v>203692.62899999981</v>
      </c>
      <c r="C28" s="174">
        <v>204985.89900000018</v>
      </c>
      <c r="D28" s="174">
        <v>199789.29300000027</v>
      </c>
      <c r="E28" s="174">
        <v>228223.55300000007</v>
      </c>
      <c r="F28" s="174">
        <v>265930.68799999997</v>
      </c>
      <c r="G28" s="174">
        <v>297441.74100000004</v>
      </c>
      <c r="H28" s="174">
        <v>313195.50799999997</v>
      </c>
      <c r="I28" s="174">
        <v>319331.63400000008</v>
      </c>
      <c r="J28" s="174">
        <v>313646.51399999997</v>
      </c>
      <c r="K28" s="130">
        <v>292708.82400000008</v>
      </c>
      <c r="L28" s="382">
        <v>335676.5479999996</v>
      </c>
      <c r="M28" s="174">
        <v>346139.44199999998</v>
      </c>
      <c r="N28" s="174">
        <v>364472.386</v>
      </c>
      <c r="O28" s="174">
        <v>462235.53400000004</v>
      </c>
      <c r="P28" s="383">
        <v>497984.02100000018</v>
      </c>
      <c r="Q28" s="118"/>
      <c r="R28" s="133">
        <v>228308.50999999992</v>
      </c>
      <c r="S28" s="167">
        <v>232648.73299999902</v>
      </c>
      <c r="T28" s="130">
        <v>497403.98800000019</v>
      </c>
      <c r="U28" s="167">
        <v>502131.48400000017</v>
      </c>
    </row>
    <row r="29" spans="1:37" ht="27.75" customHeight="1" thickBot="1" x14ac:dyDescent="0.3">
      <c r="A29" s="132" t="s">
        <v>54</v>
      </c>
      <c r="B29" s="384"/>
      <c r="C29" s="385">
        <f t="shared" ref="C29:P29" si="9">(C28-B28)/B28</f>
        <v>6.3491251811589565E-3</v>
      </c>
      <c r="D29" s="385">
        <f t="shared" si="9"/>
        <v>-2.5351041341628616E-2</v>
      </c>
      <c r="E29" s="385">
        <f t="shared" si="9"/>
        <v>0.14232124040801208</v>
      </c>
      <c r="F29" s="385">
        <f t="shared" si="9"/>
        <v>0.16522017339726491</v>
      </c>
      <c r="G29" s="385">
        <f t="shared" si="9"/>
        <v>0.11849348127885141</v>
      </c>
      <c r="H29" s="385">
        <f t="shared" si="9"/>
        <v>5.296421056115299E-2</v>
      </c>
      <c r="I29" s="385">
        <f t="shared" si="9"/>
        <v>1.9591998746035993E-2</v>
      </c>
      <c r="J29" s="385">
        <f t="shared" si="9"/>
        <v>-1.7803184510057374E-2</v>
      </c>
      <c r="K29" s="399">
        <f t="shared" si="9"/>
        <v>-6.6755691727534677E-2</v>
      </c>
      <c r="L29" s="386">
        <f t="shared" si="9"/>
        <v>0.14679340175955716</v>
      </c>
      <c r="M29" s="385">
        <f t="shared" si="9"/>
        <v>3.1169571012153018E-2</v>
      </c>
      <c r="N29" s="385">
        <f t="shared" si="9"/>
        <v>5.2964042161944717E-2</v>
      </c>
      <c r="O29" s="385">
        <f t="shared" si="9"/>
        <v>0.26823197519276548</v>
      </c>
      <c r="P29" s="387">
        <f t="shared" si="9"/>
        <v>7.7338249378292354E-2</v>
      </c>
      <c r="R29" s="136"/>
      <c r="S29" s="388">
        <f>(S28-R28)/R28</f>
        <v>1.9010342628047888E-2</v>
      </c>
      <c r="U29" s="388">
        <f>(U28-T28)/T28</f>
        <v>9.5043387549196383E-3</v>
      </c>
    </row>
    <row r="30" spans="1:37" ht="27.75" customHeight="1" x14ac:dyDescent="0.25">
      <c r="A30" s="129" t="s">
        <v>55</v>
      </c>
      <c r="B30" s="133">
        <v>575.60500000000002</v>
      </c>
      <c r="C30" s="174">
        <v>741.03499999999963</v>
      </c>
      <c r="D30" s="174">
        <v>1388.8809999999992</v>
      </c>
      <c r="E30" s="174">
        <v>899.43600000000015</v>
      </c>
      <c r="F30" s="174">
        <v>1170.3490000000002</v>
      </c>
      <c r="G30" s="174">
        <v>1022.7370000000001</v>
      </c>
      <c r="H30" s="174">
        <v>1030.066</v>
      </c>
      <c r="I30" s="174">
        <v>1010.02</v>
      </c>
      <c r="J30" s="174">
        <v>1183.202</v>
      </c>
      <c r="K30" s="130">
        <v>1121.55</v>
      </c>
      <c r="L30" s="382">
        <v>1027.2</v>
      </c>
      <c r="M30" s="174">
        <v>1322.664</v>
      </c>
      <c r="N30" s="174">
        <v>1463.875</v>
      </c>
      <c r="O30" s="174">
        <v>1908.0899999999986</v>
      </c>
      <c r="P30" s="383">
        <v>2403.679000000001</v>
      </c>
      <c r="Q30" s="118"/>
      <c r="R30" s="133">
        <v>1505.8610000000008</v>
      </c>
      <c r="S30" s="167">
        <v>1398.5499999999997</v>
      </c>
      <c r="T30" s="130">
        <v>2230.7220000000007</v>
      </c>
      <c r="U30" s="167">
        <v>2295.8510000000001</v>
      </c>
    </row>
    <row r="31" spans="1:37" ht="27.75" customHeight="1" thickBot="1" x14ac:dyDescent="0.3">
      <c r="A31" s="131" t="s">
        <v>54</v>
      </c>
      <c r="B31" s="134"/>
      <c r="C31" s="389">
        <f t="shared" ref="C31:P31" si="10">(C30-B30)/B30</f>
        <v>0.28740195099069604</v>
      </c>
      <c r="D31" s="389">
        <f t="shared" si="10"/>
        <v>0.87424480625071677</v>
      </c>
      <c r="E31" s="389">
        <f t="shared" si="10"/>
        <v>-0.35240240164564085</v>
      </c>
      <c r="F31" s="389">
        <f t="shared" si="10"/>
        <v>0.30120319844880566</v>
      </c>
      <c r="G31" s="389">
        <f t="shared" si="10"/>
        <v>-0.12612648022085726</v>
      </c>
      <c r="H31" s="389">
        <f t="shared" si="10"/>
        <v>7.1660651760911652E-3</v>
      </c>
      <c r="I31" s="389">
        <f t="shared" si="10"/>
        <v>-1.9460888913914301E-2</v>
      </c>
      <c r="J31" s="389">
        <f t="shared" si="10"/>
        <v>0.17146393140729888</v>
      </c>
      <c r="K31" s="400">
        <f t="shared" si="10"/>
        <v>-5.2106064729437615E-2</v>
      </c>
      <c r="L31" s="390">
        <f t="shared" si="10"/>
        <v>-8.4124648923364909E-2</v>
      </c>
      <c r="M31" s="389">
        <f t="shared" si="10"/>
        <v>0.28764018691588777</v>
      </c>
      <c r="N31" s="389">
        <f t="shared" si="10"/>
        <v>0.10676256403742751</v>
      </c>
      <c r="O31" s="389">
        <f t="shared" si="10"/>
        <v>0.30345145589616501</v>
      </c>
      <c r="P31" s="391">
        <f t="shared" si="10"/>
        <v>0.25973041103931305</v>
      </c>
      <c r="Q31" s="15"/>
      <c r="R31" s="134"/>
      <c r="S31" s="392">
        <f>(S30-R30)/R30</f>
        <v>-7.1262221413530863E-2</v>
      </c>
      <c r="T31" s="393"/>
      <c r="U31" s="392">
        <f>(U30-T30)/T30</f>
        <v>2.9196376778459814E-2</v>
      </c>
    </row>
    <row r="32" spans="1:37" ht="27.75" customHeight="1" x14ac:dyDescent="0.25">
      <c r="A32" s="13" t="s">
        <v>58</v>
      </c>
      <c r="B32" s="24">
        <f>(B28-B30)</f>
        <v>203117.0239999998</v>
      </c>
      <c r="C32" s="175">
        <f t="shared" ref="C32:P32" si="11">(C28-C30)</f>
        <v>204244.86400000018</v>
      </c>
      <c r="D32" s="175">
        <f t="shared" si="11"/>
        <v>198400.41200000027</v>
      </c>
      <c r="E32" s="175">
        <f t="shared" si="11"/>
        <v>227324.11700000009</v>
      </c>
      <c r="F32" s="175">
        <f t="shared" si="11"/>
        <v>264760.33899999998</v>
      </c>
      <c r="G32" s="175">
        <f t="shared" si="11"/>
        <v>296419.00400000002</v>
      </c>
      <c r="H32" s="175">
        <f t="shared" si="11"/>
        <v>312165.44199999998</v>
      </c>
      <c r="I32" s="175">
        <f t="shared" si="11"/>
        <v>318321.61400000006</v>
      </c>
      <c r="J32" s="175">
        <f t="shared" si="11"/>
        <v>312463.31199999998</v>
      </c>
      <c r="K32" s="137">
        <f t="shared" si="11"/>
        <v>291587.27400000009</v>
      </c>
      <c r="L32" s="394">
        <f t="shared" si="11"/>
        <v>334649.34799999959</v>
      </c>
      <c r="M32" s="175">
        <f t="shared" si="11"/>
        <v>344816.77799999999</v>
      </c>
      <c r="N32" s="175">
        <f t="shared" si="11"/>
        <v>363008.511</v>
      </c>
      <c r="O32" s="175">
        <f t="shared" si="11"/>
        <v>460327.44400000002</v>
      </c>
      <c r="P32" s="175">
        <f t="shared" si="11"/>
        <v>495580.34200000018</v>
      </c>
      <c r="R32" s="135">
        <f>R28-R30</f>
        <v>226802.64899999992</v>
      </c>
      <c r="S32" s="160">
        <f>S28-S30</f>
        <v>231250.18299999903</v>
      </c>
      <c r="T32" s="137">
        <f>T28-T30</f>
        <v>495173.26600000018</v>
      </c>
      <c r="U32" s="160">
        <f>U28-U30</f>
        <v>499835.63300000015</v>
      </c>
    </row>
    <row r="33" spans="1:21" ht="27.75" customHeight="1" thickBot="1" x14ac:dyDescent="0.3">
      <c r="A33" s="131" t="s">
        <v>54</v>
      </c>
      <c r="B33" s="134"/>
      <c r="C33" s="389">
        <f t="shared" ref="C33:P33" si="12">(C32-B32)/B32</f>
        <v>5.5526611102788507E-3</v>
      </c>
      <c r="D33" s="389">
        <f t="shared" si="12"/>
        <v>-2.8614927619427914E-2</v>
      </c>
      <c r="E33" s="389">
        <f t="shared" si="12"/>
        <v>0.14578450068944299</v>
      </c>
      <c r="F33" s="389">
        <f t="shared" si="12"/>
        <v>0.16468213973091064</v>
      </c>
      <c r="G33" s="389">
        <f t="shared" si="12"/>
        <v>0.11957480157177182</v>
      </c>
      <c r="H33" s="389">
        <f t="shared" si="12"/>
        <v>5.3122228290059179E-2</v>
      </c>
      <c r="I33" s="389">
        <f t="shared" si="12"/>
        <v>1.972086327223908E-2</v>
      </c>
      <c r="J33" s="389">
        <f t="shared" si="12"/>
        <v>-1.840372045864307E-2</v>
      </c>
      <c r="K33" s="400">
        <f t="shared" si="12"/>
        <v>-6.6811165337708145E-2</v>
      </c>
      <c r="L33" s="390">
        <f t="shared" si="12"/>
        <v>0.14768159600819714</v>
      </c>
      <c r="M33" s="389">
        <f t="shared" si="12"/>
        <v>3.038233918806384E-2</v>
      </c>
      <c r="N33" s="389">
        <f t="shared" si="12"/>
        <v>5.2757679326149283E-2</v>
      </c>
      <c r="O33" s="389">
        <f t="shared" si="12"/>
        <v>0.26808994844751732</v>
      </c>
      <c r="P33" s="391">
        <f t="shared" si="12"/>
        <v>7.6582220894047232E-2</v>
      </c>
      <c r="Q33" s="15"/>
      <c r="R33" s="134"/>
      <c r="S33" s="392">
        <f>(S32-R32)/R32</f>
        <v>1.9609709232272298E-2</v>
      </c>
      <c r="T33" s="393"/>
      <c r="U33" s="392">
        <f>(U32-T32)/T32</f>
        <v>9.4156274583692239E-3</v>
      </c>
    </row>
    <row r="34" spans="1:21" ht="27.75" hidden="1" customHeight="1" thickBot="1" x14ac:dyDescent="0.3">
      <c r="A34" s="124" t="s">
        <v>61</v>
      </c>
      <c r="B34" s="395">
        <f>(B28/B30)</f>
        <v>353.87571164253228</v>
      </c>
      <c r="C34" s="396">
        <f>(C28/C30)</f>
        <v>276.62107592758815</v>
      </c>
      <c r="D34" s="396">
        <f>(D28/D30)</f>
        <v>143.84910802293385</v>
      </c>
      <c r="E34" s="396">
        <f>(E28/E30)</f>
        <v>253.74073641704362</v>
      </c>
      <c r="F34" s="121">
        <f>(F28/F30)</f>
        <v>227.22340771855227</v>
      </c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2"/>
      <c r="R34" s="121">
        <f>(R28/R30)</f>
        <v>151.61326975066078</v>
      </c>
      <c r="S34" s="397">
        <f>(S28/S30)</f>
        <v>166.34995745593582</v>
      </c>
    </row>
    <row r="36" spans="1:21" x14ac:dyDescent="0.25">
      <c r="A36" s="8" t="s">
        <v>70</v>
      </c>
    </row>
  </sheetData>
  <mergeCells count="54">
    <mergeCell ref="F3:F4"/>
    <mergeCell ref="A3:A4"/>
    <mergeCell ref="B3:B4"/>
    <mergeCell ref="C3:C4"/>
    <mergeCell ref="D3:D4"/>
    <mergeCell ref="E3:E4"/>
    <mergeCell ref="T3:U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R3:S3"/>
    <mergeCell ref="A14:A15"/>
    <mergeCell ref="B14:B15"/>
    <mergeCell ref="C14:C15"/>
    <mergeCell ref="D14:D15"/>
    <mergeCell ref="E14:E15"/>
    <mergeCell ref="R14:S14"/>
    <mergeCell ref="T14:U14"/>
    <mergeCell ref="G14:G15"/>
    <mergeCell ref="H14:H15"/>
    <mergeCell ref="I14:I15"/>
    <mergeCell ref="J14:J15"/>
    <mergeCell ref="K14:K15"/>
    <mergeCell ref="L14:L15"/>
    <mergeCell ref="F25:F26"/>
    <mergeCell ref="M14:M15"/>
    <mergeCell ref="N14:N15"/>
    <mergeCell ref="O14:O15"/>
    <mergeCell ref="P14:P15"/>
    <mergeCell ref="F14:F15"/>
    <mergeCell ref="A25:A26"/>
    <mergeCell ref="B25:B26"/>
    <mergeCell ref="C25:C26"/>
    <mergeCell ref="D25:D26"/>
    <mergeCell ref="E25:E26"/>
    <mergeCell ref="T25:U25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R25:S25"/>
  </mergeCells>
  <conditionalFormatting sqref="R12:S12">
    <cfRule type="cellIs" dxfId="19" priority="67" operator="greaterThan">
      <formula>0</formula>
    </cfRule>
    <cfRule type="cellIs" dxfId="18" priority="68" operator="lessThan">
      <formula>0</formula>
    </cfRule>
  </conditionalFormatting>
  <conditionalFormatting sqref="B12:P12">
    <cfRule type="cellIs" dxfId="17" priority="65" operator="greaterThan">
      <formula>0</formula>
    </cfRule>
    <cfRule type="cellIs" dxfId="16" priority="66" operator="lessThan">
      <formula>0</formula>
    </cfRule>
  </conditionalFormatting>
  <conditionalFormatting sqref="B23:P23">
    <cfRule type="cellIs" dxfId="15" priority="61" operator="greaterThan">
      <formula>0</formula>
    </cfRule>
    <cfRule type="cellIs" dxfId="14" priority="62" operator="lessThan">
      <formula>0</formula>
    </cfRule>
  </conditionalFormatting>
  <conditionalFormatting sqref="R23:S23">
    <cfRule type="cellIs" dxfId="13" priority="63" operator="greaterThan">
      <formula>0</formula>
    </cfRule>
    <cfRule type="cellIs" dxfId="12" priority="64" operator="lessThan">
      <formula>0</formula>
    </cfRule>
  </conditionalFormatting>
  <conditionalFormatting sqref="R34:S34">
    <cfRule type="cellIs" dxfId="11" priority="59" operator="greaterThan">
      <formula>0</formula>
    </cfRule>
    <cfRule type="cellIs" dxfId="10" priority="60" operator="lessThan">
      <formula>0</formula>
    </cfRule>
  </conditionalFormatting>
  <conditionalFormatting sqref="B34:P34">
    <cfRule type="cellIs" dxfId="9" priority="57" operator="greaterThan">
      <formula>0</formula>
    </cfRule>
    <cfRule type="cellIs" dxfId="8" priority="58" operator="lessThan">
      <formula>0</formula>
    </cfRule>
  </conditionalFormatting>
  <conditionalFormatting sqref="T12:U12">
    <cfRule type="cellIs" dxfId="7" priority="40" operator="greaterThan">
      <formula>0</formula>
    </cfRule>
    <cfRule type="cellIs" dxfId="6" priority="41" operator="lessThan">
      <formula>0</formula>
    </cfRule>
  </conditionalFormatting>
  <conditionalFormatting sqref="T23:U23">
    <cfRule type="cellIs" dxfId="5" priority="38" operator="greaterThan">
      <formula>0</formula>
    </cfRule>
    <cfRule type="cellIs" dxfId="4" priority="39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6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55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S7</xm:sqref>
        </x14:conditionalFormatting>
        <x14:conditionalFormatting xmlns:xm="http://schemas.microsoft.com/office/excel/2006/main">
          <x14:cfRule type="iconSet" priority="54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53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52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51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S18</xm:sqref>
        </x14:conditionalFormatting>
        <x14:conditionalFormatting xmlns:xm="http://schemas.microsoft.com/office/excel/2006/main">
          <x14:cfRule type="iconSet" priority="50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49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48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47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S29</xm:sqref>
        </x14:conditionalFormatting>
        <x14:conditionalFormatting xmlns:xm="http://schemas.microsoft.com/office/excel/2006/main">
          <x14:cfRule type="iconSet" priority="46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45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9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S9</xm:sqref>
        </x14:conditionalFormatting>
        <x14:conditionalFormatting xmlns:xm="http://schemas.microsoft.com/office/excel/2006/main">
          <x14:cfRule type="iconSet" priority="70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S11</xm:sqref>
        </x14:conditionalFormatting>
        <x14:conditionalFormatting xmlns:xm="http://schemas.microsoft.com/office/excel/2006/main">
          <x14:cfRule type="iconSet" priority="71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S20</xm:sqref>
        </x14:conditionalFormatting>
        <x14:conditionalFormatting xmlns:xm="http://schemas.microsoft.com/office/excel/2006/main">
          <x14:cfRule type="iconSet" priority="72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S22</xm:sqref>
        </x14:conditionalFormatting>
        <x14:conditionalFormatting xmlns:xm="http://schemas.microsoft.com/office/excel/2006/main">
          <x14:cfRule type="iconSet" priority="73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S31</xm:sqref>
        </x14:conditionalFormatting>
        <x14:conditionalFormatting xmlns:xm="http://schemas.microsoft.com/office/excel/2006/main">
          <x14:cfRule type="iconSet" priority="74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S33</xm:sqref>
        </x14:conditionalFormatting>
        <x14:conditionalFormatting xmlns:xm="http://schemas.microsoft.com/office/excel/2006/main">
          <x14:cfRule type="iconSet" priority="44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43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42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37" id="{3DAC9655-874A-41C2-9402-FE5371CDC1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</xm:sqref>
        </x14:conditionalFormatting>
        <x14:conditionalFormatting xmlns:xm="http://schemas.microsoft.com/office/excel/2006/main">
          <x14:cfRule type="iconSet" priority="35" id="{023B4957-903A-44BC-8CD7-87EDC17052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T11:U11</xm:sqref>
        </x14:conditionalFormatting>
        <x14:conditionalFormatting xmlns:xm="http://schemas.microsoft.com/office/excel/2006/main">
          <x14:cfRule type="iconSet" priority="34" id="{A25AA081-06A8-4C25-B850-B55BA9743C1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U18</xm:sqref>
        </x14:conditionalFormatting>
        <x14:conditionalFormatting xmlns:xm="http://schemas.microsoft.com/office/excel/2006/main">
          <x14:cfRule type="iconSet" priority="33" id="{712486B5-17AE-429F-BB63-0CC54EE515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T20:U20</xm:sqref>
        </x14:conditionalFormatting>
        <x14:conditionalFormatting xmlns:xm="http://schemas.microsoft.com/office/excel/2006/main">
          <x14:cfRule type="iconSet" priority="32" id="{D3FB84D4-6EAD-4CAC-A470-1EF9BDE2B3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T22:U22</xm:sqref>
        </x14:conditionalFormatting>
        <x14:conditionalFormatting xmlns:xm="http://schemas.microsoft.com/office/excel/2006/main">
          <x14:cfRule type="iconSet" priority="31" id="{E0F27309-BF37-4D54-81CF-C221475537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U29</xm:sqref>
        </x14:conditionalFormatting>
        <x14:conditionalFormatting xmlns:xm="http://schemas.microsoft.com/office/excel/2006/main">
          <x14:cfRule type="iconSet" priority="30" id="{F9D1EBE9-D8B6-4E84-B47A-98C8D1F1F6C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T31:U31</xm:sqref>
        </x14:conditionalFormatting>
        <x14:conditionalFormatting xmlns:xm="http://schemas.microsoft.com/office/excel/2006/main">
          <x14:cfRule type="iconSet" priority="29" id="{24ABE559-B70E-44C6-83B3-B3C9FB151A1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T33:U33</xm:sqref>
        </x14:conditionalFormatting>
        <x14:conditionalFormatting xmlns:xm="http://schemas.microsoft.com/office/excel/2006/main">
          <x14:cfRule type="iconSet" priority="28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N7:P7</xm:sqref>
        </x14:conditionalFormatting>
        <x14:conditionalFormatting xmlns:xm="http://schemas.microsoft.com/office/excel/2006/main">
          <x14:cfRule type="iconSet" priority="27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N9:P9</xm:sqref>
        </x14:conditionalFormatting>
        <x14:conditionalFormatting xmlns:xm="http://schemas.microsoft.com/office/excel/2006/main">
          <x14:cfRule type="iconSet" priority="26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N11:P11</xm:sqref>
        </x14:conditionalFormatting>
        <x14:conditionalFormatting xmlns:xm="http://schemas.microsoft.com/office/excel/2006/main">
          <x14:cfRule type="iconSet" priority="25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24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23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16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15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14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22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21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20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19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18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17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13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12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11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10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9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8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7" id="{89893620-2427-4FC6-A505-14C6BDA33F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O18:P18</xm:sqref>
        </x14:conditionalFormatting>
        <x14:conditionalFormatting xmlns:xm="http://schemas.microsoft.com/office/excel/2006/main">
          <x14:cfRule type="iconSet" priority="6" id="{A7C66D07-7845-4247-91BC-4740285945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O20:P20</xm:sqref>
        </x14:conditionalFormatting>
        <x14:conditionalFormatting xmlns:xm="http://schemas.microsoft.com/office/excel/2006/main">
          <x14:cfRule type="iconSet" priority="5" id="{8AC0810F-A4F0-4CAF-9255-94432B942D7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O22:P22</xm:sqref>
        </x14:conditionalFormatting>
        <x14:conditionalFormatting xmlns:xm="http://schemas.microsoft.com/office/excel/2006/main">
          <x14:cfRule type="iconSet" priority="4" id="{BC5C2CCD-8EC7-45A8-A05F-43F87FB74F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O29:P29</xm:sqref>
        </x14:conditionalFormatting>
        <x14:conditionalFormatting xmlns:xm="http://schemas.microsoft.com/office/excel/2006/main">
          <x14:cfRule type="iconSet" priority="3" id="{D2147B0A-5C71-46A1-B9B7-EB425C5E84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O31:P31</xm:sqref>
        </x14:conditionalFormatting>
        <x14:conditionalFormatting xmlns:xm="http://schemas.microsoft.com/office/excel/2006/main">
          <x14:cfRule type="iconSet" priority="2" id="{FD483C00-4026-486D-AC63-46F0C57D7F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O33:P33</xm:sqref>
        </x14:conditionalFormatting>
        <x14:conditionalFormatting xmlns:xm="http://schemas.microsoft.com/office/excel/2006/main">
          <x14:cfRule type="iconSet" priority="1" id="{AA5DD05D-83FC-402A-B43C-75002D81DA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T9:U9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B7ADA-2CC3-4168-82FE-F7CBB171F0B5}">
  <sheetPr codeName="Folha4">
    <pageSetUpPr fitToPage="1"/>
  </sheetPr>
  <dimension ref="A1:AW68"/>
  <sheetViews>
    <sheetView showGridLines="0" topLeftCell="AB52" workbookViewId="0">
      <selection activeCell="AR63" sqref="AR63"/>
    </sheetView>
  </sheetViews>
  <sheetFormatPr defaultRowHeight="15" x14ac:dyDescent="0.25"/>
  <cols>
    <col min="1" max="1" width="18.7109375" customWidth="1"/>
    <col min="15" max="15" width="9.85546875" customWidth="1"/>
    <col min="16" max="16" width="1.7109375" customWidth="1"/>
    <col min="17" max="17" width="18.7109375" hidden="1" customWidth="1"/>
    <col min="31" max="31" width="10.140625" customWidth="1"/>
    <col min="32" max="32" width="1.7109375" customWidth="1"/>
    <col min="46" max="46" width="9.85546875" customWidth="1"/>
    <col min="49" max="49" width="9.140625" style="119"/>
  </cols>
  <sheetData>
    <row r="1" spans="1:49" ht="15.75" x14ac:dyDescent="0.25">
      <c r="A1" s="5" t="s">
        <v>99</v>
      </c>
    </row>
    <row r="3" spans="1:49" ht="15.75" thickBot="1" x14ac:dyDescent="0.3">
      <c r="O3" s="125" t="s">
        <v>1</v>
      </c>
      <c r="AE3" s="401">
        <v>1000</v>
      </c>
      <c r="AT3" s="401" t="s">
        <v>47</v>
      </c>
    </row>
    <row r="4" spans="1:49" ht="20.100000000000001" customHeight="1" x14ac:dyDescent="0.25">
      <c r="A4" s="437" t="s">
        <v>3</v>
      </c>
      <c r="B4" s="439" t="s">
        <v>72</v>
      </c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4"/>
      <c r="O4" s="442" t="s">
        <v>131</v>
      </c>
      <c r="Q4" s="440" t="s">
        <v>3</v>
      </c>
      <c r="R4" s="432" t="s">
        <v>72</v>
      </c>
      <c r="S4" s="433"/>
      <c r="T4" s="433"/>
      <c r="U4" s="433"/>
      <c r="V4" s="433"/>
      <c r="W4" s="433"/>
      <c r="X4" s="433"/>
      <c r="Y4" s="433"/>
      <c r="Z4" s="433"/>
      <c r="AA4" s="433"/>
      <c r="AB4" s="433"/>
      <c r="AC4" s="433"/>
      <c r="AD4" s="434"/>
      <c r="AE4" s="435" t="s">
        <v>131</v>
      </c>
      <c r="AG4" s="432" t="s">
        <v>72</v>
      </c>
      <c r="AH4" s="433"/>
      <c r="AI4" s="433"/>
      <c r="AJ4" s="433"/>
      <c r="AK4" s="433"/>
      <c r="AL4" s="433"/>
      <c r="AM4" s="433"/>
      <c r="AN4" s="433"/>
      <c r="AO4" s="433"/>
      <c r="AP4" s="433"/>
      <c r="AQ4" s="433"/>
      <c r="AR4" s="433"/>
      <c r="AS4" s="434"/>
      <c r="AT4" s="435" t="s">
        <v>131</v>
      </c>
    </row>
    <row r="5" spans="1:49" ht="20.100000000000001" customHeight="1" thickBot="1" x14ac:dyDescent="0.3">
      <c r="A5" s="438"/>
      <c r="B5" s="117">
        <v>2010</v>
      </c>
      <c r="C5" s="153">
        <v>2011</v>
      </c>
      <c r="D5" s="153">
        <v>2012</v>
      </c>
      <c r="E5" s="153">
        <v>2013</v>
      </c>
      <c r="F5" s="153">
        <v>2014</v>
      </c>
      <c r="G5" s="153">
        <v>2015</v>
      </c>
      <c r="H5" s="153">
        <v>2016</v>
      </c>
      <c r="I5" s="153">
        <v>2017</v>
      </c>
      <c r="J5" s="153">
        <v>2018</v>
      </c>
      <c r="K5" s="153">
        <v>2019</v>
      </c>
      <c r="L5" s="153">
        <v>2020</v>
      </c>
      <c r="M5" s="153">
        <v>2021</v>
      </c>
      <c r="N5" s="151">
        <v>2022</v>
      </c>
      <c r="O5" s="443"/>
      <c r="Q5" s="441"/>
      <c r="R5" s="30">
        <v>2010</v>
      </c>
      <c r="S5" s="153">
        <v>2011</v>
      </c>
      <c r="T5" s="153">
        <v>2012</v>
      </c>
      <c r="U5" s="153">
        <v>2013</v>
      </c>
      <c r="V5" s="153">
        <v>2014</v>
      </c>
      <c r="W5" s="153">
        <v>2015</v>
      </c>
      <c r="X5" s="153">
        <v>2016</v>
      </c>
      <c r="Y5" s="153">
        <v>2017</v>
      </c>
      <c r="Z5" s="153">
        <v>2018</v>
      </c>
      <c r="AA5" s="153">
        <v>2019</v>
      </c>
      <c r="AB5" s="153">
        <v>2020</v>
      </c>
      <c r="AC5" s="153">
        <v>2021</v>
      </c>
      <c r="AD5" s="151">
        <v>2022</v>
      </c>
      <c r="AE5" s="436"/>
      <c r="AG5" s="30">
        <v>2010</v>
      </c>
      <c r="AH5" s="153">
        <v>2011</v>
      </c>
      <c r="AI5" s="153">
        <v>2012</v>
      </c>
      <c r="AJ5" s="153">
        <v>2013</v>
      </c>
      <c r="AK5" s="153">
        <v>2014</v>
      </c>
      <c r="AL5" s="153">
        <v>2015</v>
      </c>
      <c r="AM5" s="153">
        <v>2016</v>
      </c>
      <c r="AN5" s="153">
        <v>2017</v>
      </c>
      <c r="AO5" s="204">
        <v>2018</v>
      </c>
      <c r="AP5" s="153">
        <v>2019</v>
      </c>
      <c r="AQ5" s="204">
        <v>2020</v>
      </c>
      <c r="AR5" s="153">
        <v>2021</v>
      </c>
      <c r="AS5" s="151">
        <v>2022</v>
      </c>
      <c r="AT5" s="436"/>
      <c r="AW5" s="402"/>
    </row>
    <row r="6" spans="1:49" ht="3" customHeight="1" thickBot="1" x14ac:dyDescent="0.3">
      <c r="A6" s="403"/>
      <c r="B6" s="402"/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4"/>
      <c r="Q6" s="403"/>
      <c r="R6" s="405">
        <v>2010</v>
      </c>
      <c r="S6" s="405">
        <v>2011</v>
      </c>
      <c r="T6" s="405">
        <v>2012</v>
      </c>
      <c r="U6" s="405"/>
      <c r="V6" s="405"/>
      <c r="W6" s="405"/>
      <c r="X6" s="405"/>
      <c r="Y6" s="405"/>
      <c r="Z6" s="402"/>
      <c r="AA6" s="402"/>
      <c r="AB6" s="402"/>
      <c r="AC6" s="402"/>
      <c r="AD6" s="405"/>
      <c r="AE6" s="406"/>
      <c r="AG6" s="405"/>
      <c r="AH6" s="405"/>
      <c r="AI6" s="405"/>
      <c r="AJ6" s="405"/>
      <c r="AK6" s="405"/>
      <c r="AL6" s="405"/>
      <c r="AM6" s="405"/>
      <c r="AN6" s="405"/>
      <c r="AO6" s="402"/>
      <c r="AP6" s="402"/>
      <c r="AQ6" s="402"/>
      <c r="AR6" s="402"/>
      <c r="AS6" s="405"/>
      <c r="AT6" s="404"/>
    </row>
    <row r="7" spans="1:49" ht="20.100000000000001" customHeight="1" x14ac:dyDescent="0.25">
      <c r="A7" s="138" t="s">
        <v>73</v>
      </c>
      <c r="B7" s="133">
        <v>162618.44999999995</v>
      </c>
      <c r="C7" s="174">
        <v>156534.06999999998</v>
      </c>
      <c r="D7" s="174">
        <v>239190.1999999999</v>
      </c>
      <c r="E7" s="174">
        <v>213768.74999999997</v>
      </c>
      <c r="F7" s="174">
        <v>196345.2</v>
      </c>
      <c r="G7" s="174">
        <v>183217.2099999999</v>
      </c>
      <c r="H7" s="174">
        <v>164354.55999999982</v>
      </c>
      <c r="I7" s="174">
        <v>192935.97999999986</v>
      </c>
      <c r="J7" s="174">
        <v>211445.75</v>
      </c>
      <c r="K7" s="174">
        <v>219278.33000000005</v>
      </c>
      <c r="L7" s="174">
        <v>238978.52999999991</v>
      </c>
      <c r="M7" s="174">
        <v>227977.60999999967</v>
      </c>
      <c r="N7" s="130">
        <v>228321.50999999972</v>
      </c>
      <c r="O7" s="407">
        <f>IF(N7="","",(N7-M7)/M7)</f>
        <v>1.508481468860266E-3</v>
      </c>
      <c r="Q7" s="127" t="s">
        <v>73</v>
      </c>
      <c r="R7" s="133">
        <v>37448.925000000003</v>
      </c>
      <c r="S7" s="174">
        <v>38839.965999999986</v>
      </c>
      <c r="T7" s="174">
        <v>43280.928999999975</v>
      </c>
      <c r="U7" s="174">
        <v>45616.113000000012</v>
      </c>
      <c r="V7" s="174">
        <v>47446.346999999972</v>
      </c>
      <c r="W7" s="174">
        <v>44866.651000000042</v>
      </c>
      <c r="X7" s="174">
        <v>44731.008000000016</v>
      </c>
      <c r="Y7" s="174">
        <v>48635.341000000037</v>
      </c>
      <c r="Z7" s="174">
        <v>54050.858</v>
      </c>
      <c r="AA7" s="174">
        <v>57478.924000000043</v>
      </c>
      <c r="AB7" s="174">
        <v>63485.803999999982</v>
      </c>
      <c r="AC7" s="174">
        <v>59844.614000000096</v>
      </c>
      <c r="AD7" s="130">
        <v>63581.404999999999</v>
      </c>
      <c r="AE7" s="407">
        <f>IF(AD7="","",(AD7-AC7)/AC7)</f>
        <v>6.2441559068288029E-2</v>
      </c>
      <c r="AG7" s="142">
        <f t="shared" ref="AG7:AS22" si="0">(R7/B7)*10</f>
        <v>2.3028706152346192</v>
      </c>
      <c r="AH7" s="177">
        <f t="shared" si="0"/>
        <v>2.4812467982209876</v>
      </c>
      <c r="AI7" s="177">
        <f t="shared" si="0"/>
        <v>1.8094775204000828</v>
      </c>
      <c r="AJ7" s="177">
        <f t="shared" si="0"/>
        <v>2.1338999736865198</v>
      </c>
      <c r="AK7" s="177">
        <f t="shared" si="0"/>
        <v>2.4164760330275441</v>
      </c>
      <c r="AL7" s="177">
        <f t="shared" si="0"/>
        <v>2.4488229571883595</v>
      </c>
      <c r="AM7" s="177">
        <f t="shared" si="0"/>
        <v>2.7216164857245251</v>
      </c>
      <c r="AN7" s="177">
        <f t="shared" si="0"/>
        <v>2.5208020297717444</v>
      </c>
      <c r="AO7" s="177">
        <f t="shared" si="0"/>
        <v>2.5562518045408811</v>
      </c>
      <c r="AP7" s="177">
        <f t="shared" si="0"/>
        <v>2.6212769861937577</v>
      </c>
      <c r="AQ7" s="177">
        <f t="shared" si="0"/>
        <v>2.6565484355435616</v>
      </c>
      <c r="AR7" s="177">
        <f t="shared" si="0"/>
        <v>2.6250215536517025</v>
      </c>
      <c r="AS7" s="177">
        <f t="shared" si="0"/>
        <v>2.7847312765231838</v>
      </c>
      <c r="AT7" s="407">
        <f>IF(AS7="","",(AS7-AR7)/AR7)</f>
        <v>6.0841299626399975E-2</v>
      </c>
      <c r="AW7"/>
    </row>
    <row r="8" spans="1:49" ht="20.100000000000001" customHeight="1" x14ac:dyDescent="0.25">
      <c r="A8" s="139" t="s">
        <v>74</v>
      </c>
      <c r="B8" s="135">
        <v>161664.07999999981</v>
      </c>
      <c r="C8" s="175">
        <v>214997.14</v>
      </c>
      <c r="D8" s="175">
        <v>230196.23999999993</v>
      </c>
      <c r="E8" s="175">
        <v>260171.31000000006</v>
      </c>
      <c r="F8" s="175">
        <v>219768.14999999994</v>
      </c>
      <c r="G8" s="175">
        <v>191622.89999999979</v>
      </c>
      <c r="H8" s="175">
        <v>187100.07000000012</v>
      </c>
      <c r="I8" s="175">
        <v>187560.18000000008</v>
      </c>
      <c r="J8" s="175">
        <v>245913.44</v>
      </c>
      <c r="K8" s="175">
        <v>226330.75999999989</v>
      </c>
      <c r="L8" s="175">
        <v>217081.86999999988</v>
      </c>
      <c r="M8" s="175">
        <v>235166.11999999968</v>
      </c>
      <c r="N8" s="137">
        <v>247177.45999999996</v>
      </c>
      <c r="O8" s="337">
        <f t="shared" ref="O8:O23" si="1">IF(N8="","",(N8-M8)/M8)</f>
        <v>5.1075979822264805E-2</v>
      </c>
      <c r="Q8" s="127" t="s">
        <v>74</v>
      </c>
      <c r="R8" s="135">
        <v>39208.55799999999</v>
      </c>
      <c r="S8" s="175">
        <v>43534.874999999993</v>
      </c>
      <c r="T8" s="175">
        <v>46936.957999999977</v>
      </c>
      <c r="U8" s="175">
        <v>51921.968000000052</v>
      </c>
      <c r="V8" s="175">
        <v>51933.389000000017</v>
      </c>
      <c r="W8" s="175">
        <v>46937.144999999968</v>
      </c>
      <c r="X8" s="175">
        <v>48461.340000000011</v>
      </c>
      <c r="Y8" s="175">
        <v>48751.319999999949</v>
      </c>
      <c r="Z8" s="175">
        <v>57358.343000000001</v>
      </c>
      <c r="AA8" s="175">
        <v>60378.147999999928</v>
      </c>
      <c r="AB8" s="175">
        <v>54982.760999999962</v>
      </c>
      <c r="AC8" s="175">
        <v>61551.606000000007</v>
      </c>
      <c r="AD8" s="137">
        <v>68554.909999999974</v>
      </c>
      <c r="AE8" s="337">
        <f t="shared" ref="AE8:AE23" si="2">IF(AD8="","",(AD8-AC8)/AC8)</f>
        <v>0.11377938700738315</v>
      </c>
      <c r="AG8" s="143">
        <f t="shared" si="0"/>
        <v>2.425310433832923</v>
      </c>
      <c r="AH8" s="178">
        <f t="shared" si="0"/>
        <v>2.0249048429202356</v>
      </c>
      <c r="AI8" s="178">
        <f t="shared" si="0"/>
        <v>2.0389975961379729</v>
      </c>
      <c r="AJ8" s="178">
        <f t="shared" si="0"/>
        <v>1.9956838438488873</v>
      </c>
      <c r="AK8" s="178">
        <f t="shared" si="0"/>
        <v>2.3630989749879605</v>
      </c>
      <c r="AL8" s="178">
        <f t="shared" si="0"/>
        <v>2.4494538492006965</v>
      </c>
      <c r="AM8" s="178">
        <f t="shared" si="0"/>
        <v>2.5901294424956642</v>
      </c>
      <c r="AN8" s="178">
        <f t="shared" si="0"/>
        <v>2.5992361491655602</v>
      </c>
      <c r="AO8" s="178">
        <f t="shared" si="0"/>
        <v>2.332460682100173</v>
      </c>
      <c r="AP8" s="178">
        <f t="shared" si="0"/>
        <v>2.6676951908790461</v>
      </c>
      <c r="AQ8" s="178">
        <f t="shared" si="0"/>
        <v>2.5328122058281508</v>
      </c>
      <c r="AR8" s="178">
        <f t="shared" si="0"/>
        <v>2.6173670765159578</v>
      </c>
      <c r="AS8" s="178">
        <f t="shared" ref="AS8" si="3">(AD8/N8)*10</f>
        <v>2.7735097690541846</v>
      </c>
      <c r="AT8" s="337">
        <f>IF(AS8="","",(AS8-AR8)/AR8)</f>
        <v>5.9656398194659108E-2</v>
      </c>
      <c r="AW8"/>
    </row>
    <row r="9" spans="1:49" ht="20.100000000000001" customHeight="1" x14ac:dyDescent="0.25">
      <c r="A9" s="139" t="s">
        <v>75</v>
      </c>
      <c r="B9" s="135">
        <v>247651.7600000001</v>
      </c>
      <c r="C9" s="175">
        <v>229392.75000000003</v>
      </c>
      <c r="D9" s="175">
        <v>306569.51000000007</v>
      </c>
      <c r="E9" s="175">
        <v>231638.53999999992</v>
      </c>
      <c r="F9" s="175">
        <v>216803.50000000012</v>
      </c>
      <c r="G9" s="175">
        <v>258485.74000000011</v>
      </c>
      <c r="H9" s="175">
        <v>249519.08999999994</v>
      </c>
      <c r="I9" s="175">
        <v>240693.52999999991</v>
      </c>
      <c r="J9" s="175">
        <v>242853</v>
      </c>
      <c r="K9" s="175">
        <v>231554.96000000011</v>
      </c>
      <c r="L9" s="175">
        <v>255533.76999999979</v>
      </c>
      <c r="M9" s="175">
        <v>314789.03000000014</v>
      </c>
      <c r="N9" s="137">
        <v>282659.83000000007</v>
      </c>
      <c r="O9" s="337">
        <f t="shared" si="1"/>
        <v>-0.10206581849437402</v>
      </c>
      <c r="Q9" s="127" t="s">
        <v>75</v>
      </c>
      <c r="R9" s="135">
        <v>51168.47700000005</v>
      </c>
      <c r="S9" s="175">
        <v>49454.935999999994</v>
      </c>
      <c r="T9" s="175">
        <v>57419.120999999985</v>
      </c>
      <c r="U9" s="175">
        <v>50259.945</v>
      </c>
      <c r="V9" s="175">
        <v>50881.621999999916</v>
      </c>
      <c r="W9" s="175">
        <v>62257.105999999985</v>
      </c>
      <c r="X9" s="175">
        <v>56423.886000000035</v>
      </c>
      <c r="Y9" s="175">
        <v>66075.244999999908</v>
      </c>
      <c r="Z9" s="175">
        <v>64577.565999999999</v>
      </c>
      <c r="AA9" s="175">
        <v>61804.521999999954</v>
      </c>
      <c r="AB9" s="175">
        <v>66953.59299999995</v>
      </c>
      <c r="AC9" s="175">
        <v>87119.218000000081</v>
      </c>
      <c r="AD9" s="137">
        <v>80028.421999999846</v>
      </c>
      <c r="AE9" s="337">
        <f t="shared" si="2"/>
        <v>-8.1391869242906062E-2</v>
      </c>
      <c r="AG9" s="143">
        <f t="shared" si="0"/>
        <v>2.0661463096406028</v>
      </c>
      <c r="AH9" s="178">
        <f t="shared" si="0"/>
        <v>2.1559066709824086</v>
      </c>
      <c r="AI9" s="178">
        <f t="shared" si="0"/>
        <v>1.8729560222737081</v>
      </c>
      <c r="AJ9" s="178">
        <f t="shared" si="0"/>
        <v>2.1697574591861963</v>
      </c>
      <c r="AK9" s="178">
        <f t="shared" si="0"/>
        <v>2.3469003959806871</v>
      </c>
      <c r="AL9" s="178">
        <f t="shared" si="0"/>
        <v>2.4085315499415931</v>
      </c>
      <c r="AM9" s="178">
        <f t="shared" si="0"/>
        <v>2.2613053774763308</v>
      </c>
      <c r="AN9" s="178">
        <f t="shared" si="0"/>
        <v>2.7452023741560456</v>
      </c>
      <c r="AO9" s="178">
        <f t="shared" si="0"/>
        <v>2.6591216085450871</v>
      </c>
      <c r="AP9" s="178">
        <f t="shared" si="0"/>
        <v>2.6691081028883996</v>
      </c>
      <c r="AQ9" s="178">
        <f t="shared" si="0"/>
        <v>2.6201465661466194</v>
      </c>
      <c r="AR9" s="178">
        <f t="shared" si="0"/>
        <v>2.7675430112669441</v>
      </c>
      <c r="AS9" s="178">
        <f>(AD9/N9)*10</f>
        <v>2.8312626523549462</v>
      </c>
      <c r="AT9" s="337">
        <f>IF(AS9="","",(AS9-AR9)/AR9)</f>
        <v>2.3023902728374256E-2</v>
      </c>
      <c r="AW9"/>
    </row>
    <row r="10" spans="1:49" ht="20.100000000000001" customHeight="1" x14ac:dyDescent="0.25">
      <c r="A10" s="139" t="s">
        <v>76</v>
      </c>
      <c r="B10" s="135">
        <v>215335.86</v>
      </c>
      <c r="C10" s="175">
        <v>234500.52</v>
      </c>
      <c r="D10" s="175">
        <v>245047.83999999971</v>
      </c>
      <c r="E10" s="175">
        <v>295201.40999999992</v>
      </c>
      <c r="F10" s="175">
        <v>217619.5400000001</v>
      </c>
      <c r="G10" s="175">
        <v>264598.62000000005</v>
      </c>
      <c r="H10" s="175">
        <v>251369.34000000005</v>
      </c>
      <c r="I10" s="175">
        <v>225265.57000000021</v>
      </c>
      <c r="J10" s="175">
        <v>280278.36</v>
      </c>
      <c r="K10" s="175">
        <v>242604.24999999974</v>
      </c>
      <c r="L10" s="175">
        <v>221930.11999999973</v>
      </c>
      <c r="M10" s="175">
        <v>289475</v>
      </c>
      <c r="N10" s="137">
        <v>260567.82999999964</v>
      </c>
      <c r="O10" s="337">
        <f t="shared" si="1"/>
        <v>-9.9860678815097539E-2</v>
      </c>
      <c r="Q10" s="127" t="s">
        <v>76</v>
      </c>
      <c r="R10" s="135">
        <v>46025.074999999961</v>
      </c>
      <c r="S10" s="175">
        <v>44904.889000000003</v>
      </c>
      <c r="T10" s="175">
        <v>48943.746000000036</v>
      </c>
      <c r="U10" s="175">
        <v>56740.441000000035</v>
      </c>
      <c r="V10" s="175">
        <v>53780.95900000001</v>
      </c>
      <c r="W10" s="175">
        <v>62171.204999999944</v>
      </c>
      <c r="X10" s="175">
        <v>54315.156000000032</v>
      </c>
      <c r="Y10" s="175">
        <v>53392.404000000024</v>
      </c>
      <c r="Z10" s="175">
        <v>64781.760000000002</v>
      </c>
      <c r="AA10" s="175">
        <v>61456.496999999916</v>
      </c>
      <c r="AB10" s="175">
        <v>59545.284999999967</v>
      </c>
      <c r="AC10" s="175">
        <v>77717.85199999997</v>
      </c>
      <c r="AD10" s="137">
        <v>72662.938999999998</v>
      </c>
      <c r="AE10" s="337">
        <f t="shared" si="2"/>
        <v>-6.5041851645616419E-2</v>
      </c>
      <c r="AG10" s="143">
        <f t="shared" si="0"/>
        <v>2.1373623046342565</v>
      </c>
      <c r="AH10" s="178">
        <f t="shared" si="0"/>
        <v>1.914916393362369</v>
      </c>
      <c r="AI10" s="178">
        <f t="shared" si="0"/>
        <v>1.9973139122548518</v>
      </c>
      <c r="AJ10" s="178">
        <f t="shared" si="0"/>
        <v>1.9220924791653282</v>
      </c>
      <c r="AK10" s="178">
        <f t="shared" si="0"/>
        <v>2.4713295046942929</v>
      </c>
      <c r="AL10" s="178">
        <f t="shared" si="0"/>
        <v>2.3496420729631899</v>
      </c>
      <c r="AM10" s="178">
        <f t="shared" si="0"/>
        <v>2.160770919794754</v>
      </c>
      <c r="AN10" s="178">
        <f t="shared" si="0"/>
        <v>2.3701981621070618</v>
      </c>
      <c r="AO10" s="178">
        <f t="shared" si="0"/>
        <v>2.3113364870552262</v>
      </c>
      <c r="AP10" s="178">
        <f t="shared" si="0"/>
        <v>2.5331995214428424</v>
      </c>
      <c r="AQ10" s="178">
        <f t="shared" si="0"/>
        <v>2.6830646061021386</v>
      </c>
      <c r="AR10" s="178">
        <f t="shared" si="0"/>
        <v>2.6847863200621807</v>
      </c>
      <c r="AS10" s="178">
        <f>(AD10/N10)*10</f>
        <v>2.7886381446243806</v>
      </c>
      <c r="AT10" s="337">
        <f>IF(AS10="","",(AS10-AR10)/AR10)</f>
        <v>3.8681597781604737E-2</v>
      </c>
      <c r="AW10"/>
    </row>
    <row r="11" spans="1:49" ht="20.100000000000001" customHeight="1" x14ac:dyDescent="0.25">
      <c r="A11" s="139" t="s">
        <v>77</v>
      </c>
      <c r="B11" s="135">
        <v>222013.68</v>
      </c>
      <c r="C11" s="175">
        <v>263893.25999999989</v>
      </c>
      <c r="D11" s="175">
        <v>299190.6300000003</v>
      </c>
      <c r="E11" s="175">
        <v>256106.34999999966</v>
      </c>
      <c r="F11" s="175">
        <v>230811.05</v>
      </c>
      <c r="G11" s="175">
        <v>216672.04999999973</v>
      </c>
      <c r="H11" s="175">
        <v>236802.16999999972</v>
      </c>
      <c r="I11" s="175">
        <v>260243.39000000019</v>
      </c>
      <c r="J11" s="175">
        <v>262127.07</v>
      </c>
      <c r="K11" s="175">
        <v>281547.48000000021</v>
      </c>
      <c r="L11" s="175">
        <v>229388.94999999992</v>
      </c>
      <c r="M11" s="175">
        <v>288153.10999999964</v>
      </c>
      <c r="N11" s="137">
        <v>276102.70000000048</v>
      </c>
      <c r="O11" s="337">
        <f t="shared" si="1"/>
        <v>-4.1819468823359823E-2</v>
      </c>
      <c r="Q11" s="127" t="s">
        <v>77</v>
      </c>
      <c r="R11" s="135">
        <v>47205.19600000004</v>
      </c>
      <c r="S11" s="175">
        <v>52842.769000000008</v>
      </c>
      <c r="T11" s="175">
        <v>54431.923000000046</v>
      </c>
      <c r="U11" s="175">
        <v>55981.48</v>
      </c>
      <c r="V11" s="175">
        <v>55053.410000000054</v>
      </c>
      <c r="W11" s="175">
        <v>55267.650999999962</v>
      </c>
      <c r="X11" s="175">
        <v>56035.015999999938</v>
      </c>
      <c r="Y11" s="175">
        <v>66317.002000000022</v>
      </c>
      <c r="Z11" s="175">
        <v>64324.446000000004</v>
      </c>
      <c r="AA11" s="175">
        <v>68453.83000000006</v>
      </c>
      <c r="AB11" s="175">
        <v>58256.008000000045</v>
      </c>
      <c r="AC11" s="175">
        <v>77143.061000000002</v>
      </c>
      <c r="AD11" s="137">
        <v>77323.664999999935</v>
      </c>
      <c r="AE11" s="337">
        <f t="shared" si="2"/>
        <v>2.3411567762385509E-3</v>
      </c>
      <c r="AG11" s="143">
        <f t="shared" si="0"/>
        <v>2.1262291584914967</v>
      </c>
      <c r="AH11" s="178">
        <f t="shared" si="0"/>
        <v>2.002429656596763</v>
      </c>
      <c r="AI11" s="178">
        <f t="shared" si="0"/>
        <v>1.8193057382846511</v>
      </c>
      <c r="AJ11" s="178">
        <f t="shared" si="0"/>
        <v>2.185868487837185</v>
      </c>
      <c r="AK11" s="178">
        <f t="shared" si="0"/>
        <v>2.3852155258597914</v>
      </c>
      <c r="AL11" s="178">
        <f t="shared" si="0"/>
        <v>2.5507512851796084</v>
      </c>
      <c r="AM11" s="178">
        <f t="shared" si="0"/>
        <v>2.366321896458973</v>
      </c>
      <c r="AN11" s="178">
        <f t="shared" si="0"/>
        <v>2.5482684497769559</v>
      </c>
      <c r="AO11" s="178">
        <f t="shared" si="0"/>
        <v>2.4539413651554569</v>
      </c>
      <c r="AP11" s="178">
        <f t="shared" si="0"/>
        <v>2.4313423085868151</v>
      </c>
      <c r="AQ11" s="178">
        <f t="shared" si="0"/>
        <v>2.5396170129380713</v>
      </c>
      <c r="AR11" s="178">
        <f t="shared" si="0"/>
        <v>2.6771552456955989</v>
      </c>
      <c r="AS11" s="178">
        <f>(AD11/N11)*10</f>
        <v>2.8005399802319864</v>
      </c>
      <c r="AT11" s="337">
        <f>IF(AS11="","",(AS11-AR11)/AR11)</f>
        <v>4.6088001334539219E-2</v>
      </c>
      <c r="AW11"/>
    </row>
    <row r="12" spans="1:49" ht="20.100000000000001" customHeight="1" x14ac:dyDescent="0.25">
      <c r="A12" s="139" t="s">
        <v>78</v>
      </c>
      <c r="B12" s="135">
        <v>215680.73000000007</v>
      </c>
      <c r="C12" s="175">
        <v>298357.37000000005</v>
      </c>
      <c r="D12" s="175">
        <v>243274.90999999974</v>
      </c>
      <c r="E12" s="175">
        <v>242334.35000000021</v>
      </c>
      <c r="F12" s="175">
        <v>229301.40999999997</v>
      </c>
      <c r="G12" s="175">
        <v>227631.27999999985</v>
      </c>
      <c r="H12" s="175">
        <v>210795.03999999986</v>
      </c>
      <c r="I12" s="175">
        <v>279141.12000000017</v>
      </c>
      <c r="J12" s="175">
        <v>254074.62</v>
      </c>
      <c r="K12" s="175">
        <v>214797.02000000022</v>
      </c>
      <c r="L12" s="175">
        <v>270265.60999999958</v>
      </c>
      <c r="M12" s="175">
        <v>280199.61</v>
      </c>
      <c r="N12" s="137">
        <v>254197.49000000011</v>
      </c>
      <c r="O12" s="337">
        <f t="shared" si="1"/>
        <v>-9.2798558855952298E-2</v>
      </c>
      <c r="Q12" s="127" t="s">
        <v>78</v>
      </c>
      <c r="R12" s="135">
        <v>45837.497000000039</v>
      </c>
      <c r="S12" s="175">
        <v>51105.701000000001</v>
      </c>
      <c r="T12" s="175">
        <v>50899.00499999999</v>
      </c>
      <c r="U12" s="175">
        <v>50438.382000000049</v>
      </c>
      <c r="V12" s="175">
        <v>52151.921999999926</v>
      </c>
      <c r="W12" s="175">
        <v>56091.163000000008</v>
      </c>
      <c r="X12" s="175">
        <v>52714.073000000055</v>
      </c>
      <c r="Y12" s="175">
        <v>64528.730000000025</v>
      </c>
      <c r="Z12" s="175">
        <v>62742.375</v>
      </c>
      <c r="AA12" s="175">
        <v>55571.388000000043</v>
      </c>
      <c r="AB12" s="175">
        <v>66351.210999999865</v>
      </c>
      <c r="AC12" s="175">
        <v>74866.906000000148</v>
      </c>
      <c r="AD12" s="137">
        <v>70492.663000000073</v>
      </c>
      <c r="AE12" s="337">
        <f t="shared" si="2"/>
        <v>-5.8426923639666187E-2</v>
      </c>
      <c r="AG12" s="143">
        <f t="shared" si="0"/>
        <v>2.1252476751168277</v>
      </c>
      <c r="AH12" s="178">
        <f t="shared" si="0"/>
        <v>1.7129022487361378</v>
      </c>
      <c r="AI12" s="178">
        <f t="shared" si="0"/>
        <v>2.0922422702776888</v>
      </c>
      <c r="AJ12" s="178">
        <f t="shared" si="0"/>
        <v>2.0813550369561726</v>
      </c>
      <c r="AK12" s="178">
        <f t="shared" si="0"/>
        <v>2.2743829617096525</v>
      </c>
      <c r="AL12" s="178">
        <f t="shared" si="0"/>
        <v>2.4641236916121563</v>
      </c>
      <c r="AM12" s="178">
        <f t="shared" si="0"/>
        <v>2.5007264402426213</v>
      </c>
      <c r="AN12" s="178">
        <f t="shared" si="0"/>
        <v>2.3116884391665402</v>
      </c>
      <c r="AO12" s="178">
        <f t="shared" si="0"/>
        <v>2.469446771188716</v>
      </c>
      <c r="AP12" s="178">
        <f t="shared" si="0"/>
        <v>2.5871582389737058</v>
      </c>
      <c r="AQ12" s="178">
        <f t="shared" si="0"/>
        <v>2.4550371392053902</v>
      </c>
      <c r="AR12" s="178">
        <f t="shared" si="0"/>
        <v>2.6719132835338404</v>
      </c>
      <c r="AS12" s="178">
        <f>(AD12/N12)*10</f>
        <v>2.7731455176839099</v>
      </c>
      <c r="AT12" s="337">
        <f>IF(AS12="","",(AS12-AR12)/AR12)</f>
        <v>3.7887544769484811E-2</v>
      </c>
      <c r="AW12"/>
    </row>
    <row r="13" spans="1:49" ht="20.100000000000001" customHeight="1" x14ac:dyDescent="0.25">
      <c r="A13" s="139" t="s">
        <v>79</v>
      </c>
      <c r="B13" s="135">
        <v>248639.30000000008</v>
      </c>
      <c r="C13" s="175">
        <v>301296.24000000011</v>
      </c>
      <c r="D13" s="175">
        <v>302219.03000000003</v>
      </c>
      <c r="E13" s="175">
        <v>271364.13999999984</v>
      </c>
      <c r="F13" s="175">
        <v>280219.00999999989</v>
      </c>
      <c r="G13" s="175">
        <v>268822.42000000004</v>
      </c>
      <c r="H13" s="175">
        <v>250739.99</v>
      </c>
      <c r="I13" s="175">
        <v>253691.20000000013</v>
      </c>
      <c r="J13" s="175">
        <v>257419.71</v>
      </c>
      <c r="K13" s="175">
        <v>275641.55999999971</v>
      </c>
      <c r="L13" s="175">
        <v>333531.0900000002</v>
      </c>
      <c r="M13" s="175">
        <v>285935.80000000016</v>
      </c>
      <c r="N13" s="137"/>
      <c r="O13" s="337" t="str">
        <f t="shared" si="1"/>
        <v/>
      </c>
      <c r="Q13" s="127" t="s">
        <v>79</v>
      </c>
      <c r="R13" s="135">
        <v>54364.509000000027</v>
      </c>
      <c r="S13" s="175">
        <v>59788.318999999996</v>
      </c>
      <c r="T13" s="175">
        <v>62714.63899999993</v>
      </c>
      <c r="U13" s="175">
        <v>65018.055000000037</v>
      </c>
      <c r="V13" s="175">
        <v>69122.01800000004</v>
      </c>
      <c r="W13" s="175">
        <v>69013.110000000117</v>
      </c>
      <c r="X13" s="175">
        <v>62444.103999999985</v>
      </c>
      <c r="Y13" s="175">
        <v>64721.649999999972</v>
      </c>
      <c r="Z13" s="175">
        <v>68976.123999999996</v>
      </c>
      <c r="AA13" s="175">
        <v>78608.732000000018</v>
      </c>
      <c r="AB13" s="175">
        <v>87158.587</v>
      </c>
      <c r="AC13" s="175">
        <v>82708.2340000002</v>
      </c>
      <c r="AD13" s="137"/>
      <c r="AE13" s="337" t="str">
        <f t="shared" si="2"/>
        <v/>
      </c>
      <c r="AG13" s="143">
        <f t="shared" si="0"/>
        <v>2.1864809384518056</v>
      </c>
      <c r="AH13" s="178">
        <f t="shared" si="0"/>
        <v>1.9843699011975713</v>
      </c>
      <c r="AI13" s="178">
        <f t="shared" si="0"/>
        <v>2.0751386502696381</v>
      </c>
      <c r="AJ13" s="178">
        <f t="shared" si="0"/>
        <v>2.3959707793373171</v>
      </c>
      <c r="AK13" s="178">
        <f t="shared" si="0"/>
        <v>2.4667140890976693</v>
      </c>
      <c r="AL13" s="178">
        <f t="shared" si="0"/>
        <v>2.5672378814237335</v>
      </c>
      <c r="AM13" s="178">
        <f t="shared" si="0"/>
        <v>2.490392697231901</v>
      </c>
      <c r="AN13" s="178">
        <f t="shared" si="0"/>
        <v>2.5511980707253517</v>
      </c>
      <c r="AO13" s="178">
        <f t="shared" si="0"/>
        <v>2.6795199171034727</v>
      </c>
      <c r="AP13" s="178">
        <f t="shared" si="0"/>
        <v>2.8518461439559442</v>
      </c>
      <c r="AQ13" s="178">
        <f t="shared" si="0"/>
        <v>2.6132072725214295</v>
      </c>
      <c r="AR13" s="178">
        <f t="shared" si="0"/>
        <v>2.8925455993967928</v>
      </c>
      <c r="AS13" s="178"/>
      <c r="AT13" s="337"/>
      <c r="AW13"/>
    </row>
    <row r="14" spans="1:49" ht="20.100000000000001" customHeight="1" x14ac:dyDescent="0.25">
      <c r="A14" s="139" t="s">
        <v>80</v>
      </c>
      <c r="B14" s="135">
        <v>188089.6999999999</v>
      </c>
      <c r="C14" s="175">
        <v>220263.89</v>
      </c>
      <c r="D14" s="175">
        <v>238438.41000000006</v>
      </c>
      <c r="E14" s="175">
        <v>192903.74999999985</v>
      </c>
      <c r="F14" s="175">
        <v>168311.4199999999</v>
      </c>
      <c r="G14" s="175">
        <v>186814.79000000024</v>
      </c>
      <c r="H14" s="175">
        <v>210170.4499999999</v>
      </c>
      <c r="I14" s="175">
        <v>215685.8899999999</v>
      </c>
      <c r="J14" s="175">
        <v>216097.52</v>
      </c>
      <c r="K14" s="175">
        <v>196206.75000000006</v>
      </c>
      <c r="L14" s="175">
        <v>214684.44000000015</v>
      </c>
      <c r="M14" s="175">
        <v>233437.7699999997</v>
      </c>
      <c r="N14" s="137"/>
      <c r="O14" s="337" t="str">
        <f t="shared" si="1"/>
        <v/>
      </c>
      <c r="Q14" s="127" t="s">
        <v>80</v>
      </c>
      <c r="R14" s="135">
        <v>39184.329000000012</v>
      </c>
      <c r="S14" s="175">
        <v>43186.20999999997</v>
      </c>
      <c r="T14" s="175">
        <v>48896.256000000016</v>
      </c>
      <c r="U14" s="175">
        <v>49231.409</v>
      </c>
      <c r="V14" s="175">
        <v>41790.908999999992</v>
      </c>
      <c r="W14" s="175">
        <v>45062.92500000001</v>
      </c>
      <c r="X14" s="175">
        <v>49976.91399999999</v>
      </c>
      <c r="Y14" s="175">
        <v>51045.44799999996</v>
      </c>
      <c r="Z14" s="175">
        <v>55934.430999999997</v>
      </c>
      <c r="AA14" s="175">
        <v>52837.047999999988</v>
      </c>
      <c r="AB14" s="175">
        <v>57801.853999999985</v>
      </c>
      <c r="AC14" s="175">
        <v>60956.922999999995</v>
      </c>
      <c r="AD14" s="137"/>
      <c r="AE14" s="337" t="str">
        <f t="shared" si="2"/>
        <v/>
      </c>
      <c r="AG14" s="143">
        <f t="shared" si="0"/>
        <v>2.0832788291969222</v>
      </c>
      <c r="AH14" s="178">
        <f t="shared" si="0"/>
        <v>1.9606577364996127</v>
      </c>
      <c r="AI14" s="178">
        <f t="shared" si="0"/>
        <v>2.0506870516373601</v>
      </c>
      <c r="AJ14" s="178">
        <f t="shared" si="0"/>
        <v>2.5521229628765663</v>
      </c>
      <c r="AK14" s="178">
        <f t="shared" si="0"/>
        <v>2.4829514836248197</v>
      </c>
      <c r="AL14" s="178">
        <f t="shared" si="0"/>
        <v>2.412171166961671</v>
      </c>
      <c r="AM14" s="178">
        <f t="shared" si="0"/>
        <v>2.3779229668109867</v>
      </c>
      <c r="AN14" s="178">
        <f t="shared" si="0"/>
        <v>2.3666568081945454</v>
      </c>
      <c r="AO14" s="178">
        <f t="shared" si="0"/>
        <v>2.5883883813196928</v>
      </c>
      <c r="AP14" s="178">
        <f t="shared" si="0"/>
        <v>2.692927129163496</v>
      </c>
      <c r="AQ14" s="178">
        <f t="shared" si="0"/>
        <v>2.6924100321383304</v>
      </c>
      <c r="AR14" s="178">
        <f t="shared" si="0"/>
        <v>2.611270789641285</v>
      </c>
      <c r="AS14" s="178"/>
      <c r="AT14" s="337"/>
      <c r="AW14"/>
    </row>
    <row r="15" spans="1:49" ht="20.100000000000001" customHeight="1" x14ac:dyDescent="0.25">
      <c r="A15" s="139" t="s">
        <v>81</v>
      </c>
      <c r="B15" s="135">
        <v>276286.43999999977</v>
      </c>
      <c r="C15" s="175">
        <v>291231.52999999991</v>
      </c>
      <c r="D15" s="175">
        <v>295760.24000000017</v>
      </c>
      <c r="E15" s="175">
        <v>290599.48999999982</v>
      </c>
      <c r="F15" s="175">
        <v>290227.67999999964</v>
      </c>
      <c r="G15" s="175">
        <v>248925.34999999977</v>
      </c>
      <c r="H15" s="175">
        <v>261926.87000000026</v>
      </c>
      <c r="I15" s="175">
        <v>267823.90999999992</v>
      </c>
      <c r="J15" s="175">
        <v>219687.75</v>
      </c>
      <c r="K15" s="175">
        <v>266084.85000000027</v>
      </c>
      <c r="L15" s="175">
        <v>301265.00000000035</v>
      </c>
      <c r="M15" s="175">
        <v>280354.08000000031</v>
      </c>
      <c r="N15" s="137"/>
      <c r="O15" s="337" t="str">
        <f t="shared" si="1"/>
        <v/>
      </c>
      <c r="Q15" s="127" t="s">
        <v>81</v>
      </c>
      <c r="R15" s="135">
        <v>64657.764999999978</v>
      </c>
      <c r="S15" s="175">
        <v>67014.460999999996</v>
      </c>
      <c r="T15" s="175">
        <v>62417.526999999995</v>
      </c>
      <c r="U15" s="175">
        <v>71596.117000000057</v>
      </c>
      <c r="V15" s="175">
        <v>76295.819000000003</v>
      </c>
      <c r="W15" s="175">
        <v>70793.574000000022</v>
      </c>
      <c r="X15" s="175">
        <v>69809.002000000037</v>
      </c>
      <c r="Y15" s="175">
        <v>71866.597999999954</v>
      </c>
      <c r="Z15" s="175">
        <v>67502.441000000006</v>
      </c>
      <c r="AA15" s="175">
        <v>79059.753999999943</v>
      </c>
      <c r="AB15" s="175">
        <v>84581.715000000026</v>
      </c>
      <c r="AC15" s="175">
        <v>88913.320999999909</v>
      </c>
      <c r="AD15" s="137"/>
      <c r="AE15" s="337" t="str">
        <f t="shared" si="2"/>
        <v/>
      </c>
      <c r="AG15" s="143">
        <f t="shared" si="0"/>
        <v>2.3402438787802988</v>
      </c>
      <c r="AH15" s="178">
        <f t="shared" si="0"/>
        <v>2.3010716250400503</v>
      </c>
      <c r="AI15" s="178">
        <f t="shared" si="0"/>
        <v>2.1104096683178226</v>
      </c>
      <c r="AJ15" s="178">
        <f t="shared" si="0"/>
        <v>2.4637385633402213</v>
      </c>
      <c r="AK15" s="178">
        <f t="shared" si="0"/>
        <v>2.6288264096656837</v>
      </c>
      <c r="AL15" s="178">
        <f t="shared" si="0"/>
        <v>2.843968041021137</v>
      </c>
      <c r="AM15" s="178">
        <f t="shared" si="0"/>
        <v>2.6652096442033595</v>
      </c>
      <c r="AN15" s="178">
        <f t="shared" si="0"/>
        <v>2.6833525804324183</v>
      </c>
      <c r="AO15" s="178">
        <f t="shared" si="0"/>
        <v>3.0726538461976149</v>
      </c>
      <c r="AP15" s="178">
        <f t="shared" si="0"/>
        <v>2.9712234274142202</v>
      </c>
      <c r="AQ15" s="178">
        <f t="shared" si="0"/>
        <v>2.8075519891125729</v>
      </c>
      <c r="AR15" s="178">
        <f t="shared" si="0"/>
        <v>3.171465205714139</v>
      </c>
      <c r="AS15" s="178"/>
      <c r="AT15" s="337"/>
      <c r="AW15"/>
    </row>
    <row r="16" spans="1:49" ht="20.100000000000001" customHeight="1" x14ac:dyDescent="0.25">
      <c r="A16" s="139" t="s">
        <v>82</v>
      </c>
      <c r="B16" s="135">
        <v>218413.52999999985</v>
      </c>
      <c r="C16" s="175">
        <v>269385.36999999994</v>
      </c>
      <c r="D16" s="175">
        <v>357795.17000000092</v>
      </c>
      <c r="E16" s="175">
        <v>308575.81999999948</v>
      </c>
      <c r="F16" s="175">
        <v>305395.48999999964</v>
      </c>
      <c r="G16" s="175">
        <v>278553.34999999945</v>
      </c>
      <c r="H16" s="175">
        <v>249519.28000000003</v>
      </c>
      <c r="I16" s="175">
        <v>311771.15999999992</v>
      </c>
      <c r="J16" s="175">
        <v>292724.18</v>
      </c>
      <c r="K16" s="175">
        <v>321608.53999999992</v>
      </c>
      <c r="L16" s="175">
        <v>322467.64999999991</v>
      </c>
      <c r="M16" s="175">
        <v>294277.01000000094</v>
      </c>
      <c r="N16" s="137"/>
      <c r="O16" s="337" t="str">
        <f t="shared" si="1"/>
        <v/>
      </c>
      <c r="Q16" s="127" t="s">
        <v>82</v>
      </c>
      <c r="R16" s="135">
        <v>62505.198999999993</v>
      </c>
      <c r="S16" s="175">
        <v>72259.178000000014</v>
      </c>
      <c r="T16" s="175">
        <v>85069.483999999968</v>
      </c>
      <c r="U16" s="175">
        <v>87588.735000000001</v>
      </c>
      <c r="V16" s="175">
        <v>89099.010000000038</v>
      </c>
      <c r="W16" s="175">
        <v>82030.592000000048</v>
      </c>
      <c r="X16" s="175">
        <v>76031.939000000013</v>
      </c>
      <c r="Y16" s="175">
        <v>87843.296000000017</v>
      </c>
      <c r="Z16" s="175">
        <v>92024.978000000003</v>
      </c>
      <c r="AA16" s="175">
        <v>97269.096999999994</v>
      </c>
      <c r="AB16" s="175">
        <v>96078.873000000051</v>
      </c>
      <c r="AC16" s="175">
        <v>90636.668999999936</v>
      </c>
      <c r="AD16" s="137"/>
      <c r="AE16" s="337" t="str">
        <f t="shared" si="2"/>
        <v/>
      </c>
      <c r="AG16" s="143">
        <f t="shared" si="0"/>
        <v>2.8617823721817981</v>
      </c>
      <c r="AH16" s="178">
        <f t="shared" si="0"/>
        <v>2.6823720233953323</v>
      </c>
      <c r="AI16" s="178">
        <f t="shared" si="0"/>
        <v>2.3776029173339523</v>
      </c>
      <c r="AJ16" s="178">
        <f t="shared" si="0"/>
        <v>2.8384834236201706</v>
      </c>
      <c r="AK16" s="178">
        <f t="shared" si="0"/>
        <v>2.9174959328967214</v>
      </c>
      <c r="AL16" s="178">
        <f t="shared" si="0"/>
        <v>2.9448790330469983</v>
      </c>
      <c r="AM16" s="178">
        <f t="shared" si="0"/>
        <v>3.0471368384839841</v>
      </c>
      <c r="AN16" s="178">
        <f t="shared" si="0"/>
        <v>2.81755682597454</v>
      </c>
      <c r="AO16" s="178">
        <f t="shared" si="0"/>
        <v>3.1437436429064385</v>
      </c>
      <c r="AP16" s="178">
        <f t="shared" si="0"/>
        <v>3.0244562846496557</v>
      </c>
      <c r="AQ16" s="178">
        <f t="shared" si="0"/>
        <v>2.9794887332109155</v>
      </c>
      <c r="AR16" s="178">
        <f t="shared" si="0"/>
        <v>3.0799779092495077</v>
      </c>
      <c r="AS16" s="178"/>
      <c r="AT16" s="337"/>
      <c r="AW16"/>
    </row>
    <row r="17" spans="1:49" ht="20.100000000000001" customHeight="1" x14ac:dyDescent="0.25">
      <c r="A17" s="139" t="s">
        <v>83</v>
      </c>
      <c r="B17" s="135">
        <v>283992.13999999984</v>
      </c>
      <c r="C17" s="175">
        <v>340923.25</v>
      </c>
      <c r="D17" s="175">
        <v>307861.13000000047</v>
      </c>
      <c r="E17" s="175">
        <v>286413.15999999997</v>
      </c>
      <c r="F17" s="175">
        <v>274219.10999999993</v>
      </c>
      <c r="G17" s="175">
        <v>273526.25000000035</v>
      </c>
      <c r="H17" s="175">
        <v>315362.60000000033</v>
      </c>
      <c r="I17" s="175">
        <v>306231.50000000035</v>
      </c>
      <c r="J17" s="175">
        <v>274210.34999999998</v>
      </c>
      <c r="K17" s="175">
        <v>273617.80999999982</v>
      </c>
      <c r="L17" s="175">
        <v>319048.99000000063</v>
      </c>
      <c r="M17" s="175">
        <v>318333.36000000016</v>
      </c>
      <c r="N17" s="137"/>
      <c r="O17" s="337" t="str">
        <f t="shared" si="1"/>
        <v/>
      </c>
      <c r="Q17" s="127" t="s">
        <v>83</v>
      </c>
      <c r="R17" s="135">
        <v>75798.92399999997</v>
      </c>
      <c r="S17" s="175">
        <v>78510.058999999979</v>
      </c>
      <c r="T17" s="175">
        <v>82860.765000000043</v>
      </c>
      <c r="U17" s="175">
        <v>82287.181999999913</v>
      </c>
      <c r="V17" s="175">
        <v>81224.970999999918</v>
      </c>
      <c r="W17" s="175">
        <v>82936.982000000047</v>
      </c>
      <c r="X17" s="175">
        <v>94068.771999999837</v>
      </c>
      <c r="Y17" s="175">
        <v>90812.540999999997</v>
      </c>
      <c r="Z17" s="175">
        <v>85853.54</v>
      </c>
      <c r="AA17" s="175">
        <v>81718.175000000017</v>
      </c>
      <c r="AB17" s="175">
        <v>93299.05299999984</v>
      </c>
      <c r="AC17" s="175">
        <v>97861.879000000015</v>
      </c>
      <c r="AD17" s="137"/>
      <c r="AE17" s="337" t="str">
        <f t="shared" si="2"/>
        <v/>
      </c>
      <c r="AG17" s="143">
        <f t="shared" si="0"/>
        <v>2.669050065963094</v>
      </c>
      <c r="AH17" s="178">
        <f t="shared" si="0"/>
        <v>2.3028660849619373</v>
      </c>
      <c r="AI17" s="178">
        <f t="shared" si="0"/>
        <v>2.6914981115024137</v>
      </c>
      <c r="AJ17" s="178">
        <f t="shared" si="0"/>
        <v>2.8730237814491453</v>
      </c>
      <c r="AK17" s="178">
        <f t="shared" si="0"/>
        <v>2.9620463358662326</v>
      </c>
      <c r="AL17" s="178">
        <f t="shared" si="0"/>
        <v>3.0321397672069845</v>
      </c>
      <c r="AM17" s="178">
        <f t="shared" si="0"/>
        <v>2.9828765998250821</v>
      </c>
      <c r="AN17" s="178">
        <f t="shared" si="0"/>
        <v>2.9654866008232301</v>
      </c>
      <c r="AO17" s="178">
        <f t="shared" si="0"/>
        <v>3.1309372530978496</v>
      </c>
      <c r="AP17" s="178">
        <f t="shared" si="0"/>
        <v>2.9865809904698848</v>
      </c>
      <c r="AQ17" s="178">
        <f t="shared" si="0"/>
        <v>2.92428611041833</v>
      </c>
      <c r="AR17" s="178">
        <f t="shared" si="0"/>
        <v>3.0741948943082802</v>
      </c>
      <c r="AS17" s="178"/>
      <c r="AT17" s="337"/>
      <c r="AW17"/>
    </row>
    <row r="18" spans="1:49" ht="20.100000000000001" customHeight="1" thickBot="1" x14ac:dyDescent="0.3">
      <c r="A18" s="139" t="s">
        <v>84</v>
      </c>
      <c r="B18" s="135">
        <v>226068.2300000001</v>
      </c>
      <c r="C18" s="175">
        <v>257835.04999999996</v>
      </c>
      <c r="D18" s="175">
        <v>297135.57000000012</v>
      </c>
      <c r="E18" s="175">
        <v>191538.02999999988</v>
      </c>
      <c r="F18" s="175">
        <v>207146.76999999993</v>
      </c>
      <c r="G18" s="175">
        <v>199318.66999999981</v>
      </c>
      <c r="H18" s="175">
        <v>191845.38999999996</v>
      </c>
      <c r="I18" s="175">
        <v>240526.04000000004</v>
      </c>
      <c r="J18" s="175">
        <v>195141.51</v>
      </c>
      <c r="K18" s="175">
        <v>213937.46999999983</v>
      </c>
      <c r="L18" s="175">
        <v>227207.97000000003</v>
      </c>
      <c r="M18" s="175">
        <v>239927.22000000009</v>
      </c>
      <c r="N18" s="137"/>
      <c r="O18" s="337" t="str">
        <f t="shared" si="1"/>
        <v/>
      </c>
      <c r="Q18" s="127" t="s">
        <v>84</v>
      </c>
      <c r="R18" s="135">
        <v>50975.751000000069</v>
      </c>
      <c r="S18" s="175">
        <v>55476.897000000012</v>
      </c>
      <c r="T18" s="175">
        <v>59634.482000000025</v>
      </c>
      <c r="U18" s="175">
        <v>54113.734999999979</v>
      </c>
      <c r="V18" s="175">
        <v>57504.426999999996</v>
      </c>
      <c r="W18" s="175">
        <v>58105.801000000007</v>
      </c>
      <c r="X18" s="175">
        <v>58962.415000000001</v>
      </c>
      <c r="Y18" s="175">
        <v>64051.424999999981</v>
      </c>
      <c r="Z18" s="175">
        <v>62214.675000000003</v>
      </c>
      <c r="AA18" s="175">
        <v>64766.222999999991</v>
      </c>
      <c r="AB18" s="175">
        <v>67694.932000000001</v>
      </c>
      <c r="AC18" s="175">
        <v>68116.868000000133</v>
      </c>
      <c r="AD18" s="137"/>
      <c r="AE18" s="337" t="str">
        <f t="shared" si="2"/>
        <v/>
      </c>
      <c r="AG18" s="143">
        <f t="shared" si="0"/>
        <v>2.2548834482403852</v>
      </c>
      <c r="AH18" s="178">
        <f t="shared" si="0"/>
        <v>2.1516429593261281</v>
      </c>
      <c r="AI18" s="178">
        <f t="shared" si="0"/>
        <v>2.0069789019200899</v>
      </c>
      <c r="AJ18" s="178">
        <f t="shared" si="0"/>
        <v>2.825221445579241</v>
      </c>
      <c r="AK18" s="178">
        <f t="shared" si="0"/>
        <v>2.7760233480831014</v>
      </c>
      <c r="AL18" s="178">
        <f t="shared" si="0"/>
        <v>2.9152211882609924</v>
      </c>
      <c r="AM18" s="178">
        <f t="shared" si="0"/>
        <v>3.0734340293504063</v>
      </c>
      <c r="AN18" s="178">
        <f t="shared" si="0"/>
        <v>2.6629725829269866</v>
      </c>
      <c r="AO18" s="178">
        <f t="shared" si="0"/>
        <v>3.1881825143199927</v>
      </c>
      <c r="AP18" s="178">
        <f t="shared" si="0"/>
        <v>3.0273435971735125</v>
      </c>
      <c r="AQ18" s="178">
        <f t="shared" si="0"/>
        <v>2.9794259417924462</v>
      </c>
      <c r="AR18" s="178">
        <f t="shared" si="0"/>
        <v>2.8390637794244484</v>
      </c>
      <c r="AS18" s="178"/>
      <c r="AT18" s="337"/>
      <c r="AW18" s="123"/>
    </row>
    <row r="19" spans="1:49" ht="20.100000000000001" customHeight="1" thickBot="1" x14ac:dyDescent="0.3">
      <c r="A19" s="233" t="s">
        <v>159</v>
      </c>
      <c r="B19" s="194">
        <f>SUM(B7:B12)</f>
        <v>1224964.5599999998</v>
      </c>
      <c r="C19" s="194">
        <f t="shared" ref="C19:N19" si="4">SUM(C7:C12)</f>
        <v>1397675.1099999999</v>
      </c>
      <c r="D19" s="194">
        <f t="shared" si="4"/>
        <v>1563469.3299999996</v>
      </c>
      <c r="E19" s="194">
        <f t="shared" si="4"/>
        <v>1499220.71</v>
      </c>
      <c r="F19" s="194">
        <f t="shared" si="4"/>
        <v>1310648.8500000001</v>
      </c>
      <c r="G19" s="194">
        <f t="shared" si="4"/>
        <v>1342227.7999999996</v>
      </c>
      <c r="H19" s="194">
        <f t="shared" si="4"/>
        <v>1299940.2699999996</v>
      </c>
      <c r="I19" s="194">
        <f t="shared" si="4"/>
        <v>1385839.7700000003</v>
      </c>
      <c r="J19" s="194">
        <f t="shared" si="4"/>
        <v>1496692.2399999998</v>
      </c>
      <c r="K19" s="194">
        <f t="shared" si="4"/>
        <v>1416112.8000000003</v>
      </c>
      <c r="L19" s="195">
        <f t="shared" si="4"/>
        <v>1433178.8499999989</v>
      </c>
      <c r="M19" s="194">
        <f t="shared" si="4"/>
        <v>1635760.4799999991</v>
      </c>
      <c r="N19" s="195">
        <f t="shared" si="4"/>
        <v>1549026.8199999998</v>
      </c>
      <c r="O19" s="407">
        <f t="shared" si="1"/>
        <v>-5.3023447540436523E-2</v>
      </c>
      <c r="P19" s="197"/>
      <c r="Q19" s="196"/>
      <c r="R19" s="193">
        <f>SUM(R7:R12)</f>
        <v>266893.72800000006</v>
      </c>
      <c r="S19" s="194">
        <f t="shared" ref="S19:AD19" si="5">SUM(S7:S12)</f>
        <v>280683.13599999994</v>
      </c>
      <c r="T19" s="194">
        <f t="shared" si="5"/>
        <v>301911.68200000003</v>
      </c>
      <c r="U19" s="194">
        <f t="shared" si="5"/>
        <v>310958.3290000002</v>
      </c>
      <c r="V19" s="194">
        <f t="shared" si="5"/>
        <v>311247.64899999986</v>
      </c>
      <c r="W19" s="194">
        <f t="shared" si="5"/>
        <v>327590.92099999991</v>
      </c>
      <c r="X19" s="194">
        <f t="shared" si="5"/>
        <v>312680.47900000005</v>
      </c>
      <c r="Y19" s="194">
        <f t="shared" si="5"/>
        <v>347700.04200000002</v>
      </c>
      <c r="Z19" s="194">
        <f t="shared" si="5"/>
        <v>367835.348</v>
      </c>
      <c r="AA19" s="194">
        <f t="shared" si="5"/>
        <v>365143.30899999995</v>
      </c>
      <c r="AB19" s="194">
        <f t="shared" si="5"/>
        <v>369574.66199999978</v>
      </c>
      <c r="AC19" s="194">
        <f t="shared" si="5"/>
        <v>438243.25700000027</v>
      </c>
      <c r="AD19" s="195">
        <f t="shared" si="5"/>
        <v>432644.00399999978</v>
      </c>
      <c r="AE19" s="407">
        <f t="shared" si="2"/>
        <v>-1.277658677130653E-2</v>
      </c>
      <c r="AG19" s="198">
        <f>(R19/B19)*10</f>
        <v>2.1787873438558916</v>
      </c>
      <c r="AH19" s="199">
        <f t="shared" si="0"/>
        <v>2.0082144555038974</v>
      </c>
      <c r="AI19" s="199">
        <f t="shared" si="0"/>
        <v>1.9310368051799269</v>
      </c>
      <c r="AJ19" s="199">
        <f t="shared" si="0"/>
        <v>2.0741330941192788</v>
      </c>
      <c r="AK19" s="199">
        <f t="shared" si="0"/>
        <v>2.3747600205806445</v>
      </c>
      <c r="AL19" s="199">
        <f t="shared" si="0"/>
        <v>2.4406506928257636</v>
      </c>
      <c r="AM19" s="199">
        <f t="shared" si="0"/>
        <v>2.4053449701962086</v>
      </c>
      <c r="AN19" s="199">
        <f t="shared" si="0"/>
        <v>2.5089483613246282</v>
      </c>
      <c r="AO19" s="199">
        <f t="shared" si="0"/>
        <v>2.4576552090628869</v>
      </c>
      <c r="AP19" s="199">
        <f t="shared" si="0"/>
        <v>2.5784902798703597</v>
      </c>
      <c r="AQ19" s="199">
        <f t="shared" si="0"/>
        <v>2.5787058049314644</v>
      </c>
      <c r="AR19" s="199">
        <f t="shared" si="0"/>
        <v>2.6791407565978154</v>
      </c>
      <c r="AS19" s="177">
        <f t="shared" si="0"/>
        <v>2.7930052495798607</v>
      </c>
      <c r="AT19" s="407">
        <f t="shared" ref="AT19:AT23" si="6">IF(AS19="","",(AS19-AR19)/AR19)</f>
        <v>4.2500377295084525E-2</v>
      </c>
      <c r="AW19" s="123"/>
    </row>
    <row r="20" spans="1:49" ht="20.100000000000001" customHeight="1" x14ac:dyDescent="0.25">
      <c r="A20" s="139" t="s">
        <v>85</v>
      </c>
      <c r="B20" s="135">
        <f>SUM(B7:B9)</f>
        <v>571934.28999999992</v>
      </c>
      <c r="C20" s="175">
        <f>SUM(C7:C9)</f>
        <v>600923.96</v>
      </c>
      <c r="D20" s="175">
        <f>SUM(D7:D9)</f>
        <v>775955.95</v>
      </c>
      <c r="E20" s="175">
        <f t="shared" ref="E20:M20" si="7">SUM(E7:E9)</f>
        <v>705578.6</v>
      </c>
      <c r="F20" s="175">
        <f t="shared" si="7"/>
        <v>632916.85000000009</v>
      </c>
      <c r="G20" s="175">
        <f t="shared" si="7"/>
        <v>633325.84999999986</v>
      </c>
      <c r="H20" s="175">
        <f t="shared" si="7"/>
        <v>600973.71999999986</v>
      </c>
      <c r="I20" s="175">
        <f t="shared" si="7"/>
        <v>621189.68999999983</v>
      </c>
      <c r="J20" s="175">
        <f t="shared" si="7"/>
        <v>700212.19</v>
      </c>
      <c r="K20" s="175">
        <f t="shared" si="7"/>
        <v>677164.05</v>
      </c>
      <c r="L20" s="175">
        <f t="shared" si="7"/>
        <v>711594.16999999958</v>
      </c>
      <c r="M20" s="175">
        <f t="shared" si="7"/>
        <v>777932.75999999954</v>
      </c>
      <c r="N20" s="137">
        <f>IF(N9="","",SUM(N7:N9))</f>
        <v>758158.79999999981</v>
      </c>
      <c r="O20" s="407">
        <f t="shared" si="1"/>
        <v>-2.5418597874705445E-2</v>
      </c>
      <c r="Q20" s="127" t="s">
        <v>85</v>
      </c>
      <c r="R20" s="135">
        <f t="shared" ref="R20:AC20" si="8">SUM(R7:R9)</f>
        <v>127825.96000000005</v>
      </c>
      <c r="S20" s="175">
        <f t="shared" si="8"/>
        <v>131829.77699999997</v>
      </c>
      <c r="T20" s="175">
        <f t="shared" si="8"/>
        <v>147637.00799999994</v>
      </c>
      <c r="U20" s="175">
        <f t="shared" si="8"/>
        <v>147798.02600000007</v>
      </c>
      <c r="V20" s="175">
        <f t="shared" si="8"/>
        <v>150261.35799999989</v>
      </c>
      <c r="W20" s="175">
        <f t="shared" si="8"/>
        <v>154060.902</v>
      </c>
      <c r="X20" s="175">
        <f t="shared" si="8"/>
        <v>149616.23400000005</v>
      </c>
      <c r="Y20" s="175">
        <f t="shared" si="8"/>
        <v>163461.9059999999</v>
      </c>
      <c r="Z20" s="175">
        <f t="shared" si="8"/>
        <v>175986.76699999999</v>
      </c>
      <c r="AA20" s="175">
        <f t="shared" si="8"/>
        <v>179661.59399999992</v>
      </c>
      <c r="AB20" s="175">
        <f t="shared" si="8"/>
        <v>185422.15799999988</v>
      </c>
      <c r="AC20" s="175">
        <f t="shared" si="8"/>
        <v>208515.4380000002</v>
      </c>
      <c r="AD20" s="137">
        <f>IF(AD9="","",SUM(AD7:AD9))</f>
        <v>212164.73699999982</v>
      </c>
      <c r="AE20" s="407">
        <f t="shared" si="2"/>
        <v>1.7501337239114245E-2</v>
      </c>
      <c r="AG20" s="142">
        <f t="shared" si="0"/>
        <v>2.2349763291863489</v>
      </c>
      <c r="AH20" s="177">
        <f t="shared" si="0"/>
        <v>2.1937846678638007</v>
      </c>
      <c r="AI20" s="177">
        <f t="shared" si="0"/>
        <v>1.9026467675130263</v>
      </c>
      <c r="AJ20" s="177">
        <f t="shared" si="0"/>
        <v>2.094706755562032</v>
      </c>
      <c r="AK20" s="177">
        <f t="shared" si="0"/>
        <v>2.3741089844582248</v>
      </c>
      <c r="AL20" s="177">
        <f t="shared" si="0"/>
        <v>2.4325693006214739</v>
      </c>
      <c r="AM20" s="177">
        <f t="shared" si="0"/>
        <v>2.4895636701052433</v>
      </c>
      <c r="AN20" s="177">
        <f t="shared" si="0"/>
        <v>2.6314330168615636</v>
      </c>
      <c r="AO20" s="177">
        <f t="shared" si="0"/>
        <v>2.5133348078387496</v>
      </c>
      <c r="AP20" s="177">
        <f t="shared" si="0"/>
        <v>2.6531472543470063</v>
      </c>
      <c r="AQ20" s="177">
        <f t="shared" si="0"/>
        <v>2.6057290210795294</v>
      </c>
      <c r="AR20" s="177">
        <f t="shared" si="0"/>
        <v>2.6803786743728382</v>
      </c>
      <c r="AS20" s="177">
        <f t="shared" si="0"/>
        <v>2.7984208189629909</v>
      </c>
      <c r="AT20" s="407">
        <f t="shared" si="6"/>
        <v>4.403935373712542E-2</v>
      </c>
      <c r="AW20" s="123"/>
    </row>
    <row r="21" spans="1:49" ht="20.100000000000001" customHeight="1" x14ac:dyDescent="0.25">
      <c r="A21" s="139" t="s">
        <v>86</v>
      </c>
      <c r="B21" s="135">
        <f>SUM(B10:B12)</f>
        <v>653030.27</v>
      </c>
      <c r="C21" s="175">
        <f>SUM(C10:C12)</f>
        <v>796751.14999999991</v>
      </c>
      <c r="D21" s="175">
        <f>SUM(D10:D12)</f>
        <v>787513.37999999966</v>
      </c>
      <c r="E21" s="175">
        <f t="shared" ref="E21:M21" si="9">SUM(E10:E12)</f>
        <v>793642.10999999975</v>
      </c>
      <c r="F21" s="175">
        <f t="shared" si="9"/>
        <v>677732</v>
      </c>
      <c r="G21" s="175">
        <f t="shared" si="9"/>
        <v>708901.94999999972</v>
      </c>
      <c r="H21" s="175">
        <f t="shared" si="9"/>
        <v>698966.54999999958</v>
      </c>
      <c r="I21" s="175">
        <f t="shared" si="9"/>
        <v>764650.08000000054</v>
      </c>
      <c r="J21" s="175">
        <f t="shared" si="9"/>
        <v>796480.04999999993</v>
      </c>
      <c r="K21" s="175">
        <f t="shared" si="9"/>
        <v>738948.75000000023</v>
      </c>
      <c r="L21" s="175">
        <f t="shared" si="9"/>
        <v>721584.67999999924</v>
      </c>
      <c r="M21" s="175">
        <f t="shared" si="9"/>
        <v>857827.71999999962</v>
      </c>
      <c r="N21" s="137">
        <f>IF(N12="","",SUM(N10:N12))</f>
        <v>790868.02000000025</v>
      </c>
      <c r="O21" s="337">
        <f t="shared" si="1"/>
        <v>-7.8057281711529911E-2</v>
      </c>
      <c r="Q21" s="127" t="s">
        <v>86</v>
      </c>
      <c r="R21" s="135">
        <f t="shared" ref="R21:AC21" si="10">SUM(R10:R12)</f>
        <v>139067.76800000004</v>
      </c>
      <c r="S21" s="175">
        <f t="shared" si="10"/>
        <v>148853.359</v>
      </c>
      <c r="T21" s="175">
        <f t="shared" si="10"/>
        <v>154274.67400000006</v>
      </c>
      <c r="U21" s="175">
        <f t="shared" si="10"/>
        <v>163160.30300000007</v>
      </c>
      <c r="V21" s="175">
        <f t="shared" si="10"/>
        <v>160986.291</v>
      </c>
      <c r="W21" s="175">
        <f t="shared" si="10"/>
        <v>173530.01899999991</v>
      </c>
      <c r="X21" s="175">
        <f t="shared" si="10"/>
        <v>163064.24500000002</v>
      </c>
      <c r="Y21" s="175">
        <f t="shared" si="10"/>
        <v>184238.13600000006</v>
      </c>
      <c r="Z21" s="175">
        <f t="shared" si="10"/>
        <v>191848.58100000001</v>
      </c>
      <c r="AA21" s="175">
        <f t="shared" si="10"/>
        <v>185481.71500000003</v>
      </c>
      <c r="AB21" s="175">
        <f t="shared" si="10"/>
        <v>184152.50399999987</v>
      </c>
      <c r="AC21" s="175">
        <f t="shared" si="10"/>
        <v>229727.81900000013</v>
      </c>
      <c r="AD21" s="137">
        <f>IF(AD12="","",SUM(AD10:AD12))</f>
        <v>220479.26699999999</v>
      </c>
      <c r="AE21" s="337">
        <f t="shared" si="2"/>
        <v>-4.0258737667291988E-2</v>
      </c>
      <c r="AG21" s="143">
        <f t="shared" si="0"/>
        <v>2.1295761374124362</v>
      </c>
      <c r="AH21" s="178">
        <f t="shared" si="0"/>
        <v>1.8682540841014164</v>
      </c>
      <c r="AI21" s="178">
        <f t="shared" si="0"/>
        <v>1.9590101948490086</v>
      </c>
      <c r="AJ21" s="178">
        <f t="shared" si="0"/>
        <v>2.0558423115930697</v>
      </c>
      <c r="AK21" s="178">
        <f t="shared" si="0"/>
        <v>2.3753680068227561</v>
      </c>
      <c r="AL21" s="178">
        <f t="shared" si="0"/>
        <v>2.4478705270877024</v>
      </c>
      <c r="AM21" s="178">
        <f t="shared" si="0"/>
        <v>2.3329334572591511</v>
      </c>
      <c r="AN21" s="178">
        <f t="shared" si="0"/>
        <v>2.4094437549787471</v>
      </c>
      <c r="AO21" s="178">
        <f t="shared" si="0"/>
        <v>2.4087054157853673</v>
      </c>
      <c r="AP21" s="178">
        <f t="shared" si="0"/>
        <v>2.5100754957634068</v>
      </c>
      <c r="AQ21" s="178">
        <f t="shared" si="0"/>
        <v>2.5520567315813865</v>
      </c>
      <c r="AR21" s="178">
        <f t="shared" si="0"/>
        <v>2.6780181339908231</v>
      </c>
      <c r="AS21" s="178">
        <f t="shared" ref="AS21" si="11">(AD21/N21)*10</f>
        <v>2.7878136607420281</v>
      </c>
      <c r="AT21" s="337">
        <f t="shared" ref="AT21" si="12">IF(AS21="","",(AS21-AR21)/AR21)</f>
        <v>4.0998798834713641E-2</v>
      </c>
      <c r="AW21" s="123"/>
    </row>
    <row r="22" spans="1:49" ht="20.100000000000001" customHeight="1" x14ac:dyDescent="0.25">
      <c r="A22" s="139" t="s">
        <v>87</v>
      </c>
      <c r="B22" s="135">
        <f>SUM(B13:B15)</f>
        <v>713015.43999999971</v>
      </c>
      <c r="C22" s="175">
        <f>SUM(C13:C15)</f>
        <v>812791.66</v>
      </c>
      <c r="D22" s="175">
        <f>SUM(D13:D15)</f>
        <v>836417.68000000017</v>
      </c>
      <c r="E22" s="175">
        <f t="shared" ref="E22:M22" si="13">SUM(E13:E15)</f>
        <v>754867.37999999942</v>
      </c>
      <c r="F22" s="175">
        <f t="shared" si="13"/>
        <v>738758.1099999994</v>
      </c>
      <c r="G22" s="175">
        <f t="shared" si="13"/>
        <v>704562.56</v>
      </c>
      <c r="H22" s="175">
        <f t="shared" si="13"/>
        <v>722837.31000000017</v>
      </c>
      <c r="I22" s="175">
        <f t="shared" si="13"/>
        <v>737201</v>
      </c>
      <c r="J22" s="175">
        <f t="shared" si="13"/>
        <v>693204.98</v>
      </c>
      <c r="K22" s="175">
        <f t="shared" si="13"/>
        <v>737933.16</v>
      </c>
      <c r="L22" s="175">
        <f t="shared" si="13"/>
        <v>849480.53000000073</v>
      </c>
      <c r="M22" s="175">
        <f t="shared" si="13"/>
        <v>799727.65000000014</v>
      </c>
      <c r="N22" s="137" t="str">
        <f>IF(N15="","",SUM(N13:N15))</f>
        <v/>
      </c>
      <c r="O22" s="337" t="str">
        <f t="shared" si="1"/>
        <v/>
      </c>
      <c r="Q22" s="127" t="s">
        <v>87</v>
      </c>
      <c r="R22" s="135">
        <f t="shared" ref="R22:AC22" si="14">SUM(R13:R15)</f>
        <v>158206.60300000003</v>
      </c>
      <c r="S22" s="175">
        <f t="shared" si="14"/>
        <v>169988.98999999996</v>
      </c>
      <c r="T22" s="175">
        <f t="shared" si="14"/>
        <v>174028.42199999993</v>
      </c>
      <c r="U22" s="175">
        <f t="shared" si="14"/>
        <v>185845.58100000009</v>
      </c>
      <c r="V22" s="175">
        <f t="shared" si="14"/>
        <v>187208.74600000004</v>
      </c>
      <c r="W22" s="175">
        <f t="shared" si="14"/>
        <v>184869.60900000014</v>
      </c>
      <c r="X22" s="175">
        <f t="shared" si="14"/>
        <v>182230.02000000002</v>
      </c>
      <c r="Y22" s="175">
        <f t="shared" si="14"/>
        <v>187633.69599999988</v>
      </c>
      <c r="Z22" s="175">
        <f t="shared" si="14"/>
        <v>192412.99599999998</v>
      </c>
      <c r="AA22" s="175">
        <f t="shared" si="14"/>
        <v>210505.53399999993</v>
      </c>
      <c r="AB22" s="175">
        <f t="shared" si="14"/>
        <v>229542.15600000002</v>
      </c>
      <c r="AC22" s="175">
        <f t="shared" si="14"/>
        <v>232578.47800000009</v>
      </c>
      <c r="AD22" s="137" t="str">
        <f>IF(AD15="","",SUM(AD13:AD15))</f>
        <v/>
      </c>
      <c r="AE22" s="337" t="str">
        <f t="shared" si="2"/>
        <v/>
      </c>
      <c r="AG22" s="143">
        <f t="shared" si="0"/>
        <v>2.2188383886890319</v>
      </c>
      <c r="AH22" s="178">
        <f t="shared" si="0"/>
        <v>2.0914214351067524</v>
      </c>
      <c r="AI22" s="178">
        <f t="shared" si="0"/>
        <v>2.0806401653298372</v>
      </c>
      <c r="AJ22" s="178">
        <f t="shared" si="0"/>
        <v>2.461963331890169</v>
      </c>
      <c r="AK22" s="178">
        <f t="shared" si="0"/>
        <v>2.5341007220888607</v>
      </c>
      <c r="AL22" s="178">
        <f t="shared" si="0"/>
        <v>2.6238920359321978</v>
      </c>
      <c r="AM22" s="178">
        <f t="shared" si="0"/>
        <v>2.5210378252334538</v>
      </c>
      <c r="AN22" s="178">
        <f t="shared" si="0"/>
        <v>2.5452176000846425</v>
      </c>
      <c r="AO22" s="178">
        <f t="shared" si="0"/>
        <v>2.7757012940097461</v>
      </c>
      <c r="AP22" s="178">
        <f t="shared" si="0"/>
        <v>2.852636870255294</v>
      </c>
      <c r="AQ22" s="178">
        <f t="shared" si="0"/>
        <v>2.7021473464494807</v>
      </c>
      <c r="AR22" s="178">
        <f t="shared" si="0"/>
        <v>2.9082210425011574</v>
      </c>
      <c r="AS22" s="178"/>
      <c r="AT22" s="337"/>
      <c r="AW22" s="123"/>
    </row>
    <row r="23" spans="1:49" ht="20.100000000000001" customHeight="1" thickBot="1" x14ac:dyDescent="0.3">
      <c r="A23" s="140" t="s">
        <v>88</v>
      </c>
      <c r="B23" s="228">
        <f>SUM(B16:B18)</f>
        <v>728473.89999999979</v>
      </c>
      <c r="C23" s="176">
        <f>SUM(C16:C18)</f>
        <v>868143.66999999981</v>
      </c>
      <c r="D23" s="176">
        <f>SUM(D16:D18)</f>
        <v>962791.87000000151</v>
      </c>
      <c r="E23" s="176">
        <f t="shared" ref="E23:M23" si="15">SUM(E16:E18)</f>
        <v>786527.00999999943</v>
      </c>
      <c r="F23" s="176">
        <f t="shared" si="15"/>
        <v>786761.36999999953</v>
      </c>
      <c r="G23" s="176">
        <f t="shared" si="15"/>
        <v>751398.26999999967</v>
      </c>
      <c r="H23" s="176">
        <f t="shared" si="15"/>
        <v>756727.27000000025</v>
      </c>
      <c r="I23" s="176">
        <f t="shared" si="15"/>
        <v>858528.7000000003</v>
      </c>
      <c r="J23" s="176">
        <f t="shared" si="15"/>
        <v>762076.04</v>
      </c>
      <c r="K23" s="176">
        <f t="shared" si="15"/>
        <v>809163.8199999996</v>
      </c>
      <c r="L23" s="176">
        <f t="shared" si="15"/>
        <v>868724.61000000057</v>
      </c>
      <c r="M23" s="176">
        <f t="shared" si="15"/>
        <v>852537.59000000113</v>
      </c>
      <c r="N23" s="141" t="str">
        <f>IF(N18="","",SUM(N16:N18))</f>
        <v/>
      </c>
      <c r="O23" s="349" t="str">
        <f t="shared" si="1"/>
        <v/>
      </c>
      <c r="Q23" s="128" t="s">
        <v>88</v>
      </c>
      <c r="R23" s="228">
        <f t="shared" ref="R23:AC23" si="16">SUM(R16:R18)</f>
        <v>189279.87400000004</v>
      </c>
      <c r="S23" s="176">
        <f t="shared" si="16"/>
        <v>206246.13400000002</v>
      </c>
      <c r="T23" s="176">
        <f t="shared" si="16"/>
        <v>227564.73100000003</v>
      </c>
      <c r="U23" s="176">
        <f t="shared" si="16"/>
        <v>223989.65199999989</v>
      </c>
      <c r="V23" s="176">
        <f t="shared" si="16"/>
        <v>227828.40799999997</v>
      </c>
      <c r="W23" s="176">
        <f t="shared" si="16"/>
        <v>223073.37500000009</v>
      </c>
      <c r="X23" s="176">
        <f t="shared" si="16"/>
        <v>229063.12599999984</v>
      </c>
      <c r="Y23" s="176">
        <f t="shared" si="16"/>
        <v>242707.26199999999</v>
      </c>
      <c r="Z23" s="176">
        <f t="shared" si="16"/>
        <v>240093.19299999997</v>
      </c>
      <c r="AA23" s="176">
        <f t="shared" si="16"/>
        <v>243753.495</v>
      </c>
      <c r="AB23" s="176">
        <f t="shared" si="16"/>
        <v>257072.85799999989</v>
      </c>
      <c r="AC23" s="176">
        <f t="shared" si="16"/>
        <v>256615.41600000008</v>
      </c>
      <c r="AD23" s="141" t="str">
        <f>IF(AD18="","",SUM(AD16:AD18))</f>
        <v/>
      </c>
      <c r="AE23" s="349" t="str">
        <f t="shared" si="2"/>
        <v/>
      </c>
      <c r="AG23" s="144">
        <f>(R23/B23)*10</f>
        <v>2.5983068713923734</v>
      </c>
      <c r="AH23" s="179">
        <f>(S23/C23)*10</f>
        <v>2.3757143100519302</v>
      </c>
      <c r="AI23" s="179">
        <f t="shared" ref="AI23:AS23" si="17">IF(T18="","",(T23/D23)*10)</f>
        <v>2.363592154138149</v>
      </c>
      <c r="AJ23" s="179">
        <f t="shared" si="17"/>
        <v>2.8478316593348785</v>
      </c>
      <c r="AK23" s="179">
        <f t="shared" si="17"/>
        <v>2.895775220890676</v>
      </c>
      <c r="AL23" s="179">
        <f t="shared" si="17"/>
        <v>2.9687767979556323</v>
      </c>
      <c r="AM23" s="179">
        <f t="shared" si="17"/>
        <v>3.0270235404625998</v>
      </c>
      <c r="AN23" s="179">
        <f t="shared" si="17"/>
        <v>2.8270139600458304</v>
      </c>
      <c r="AO23" s="179">
        <f t="shared" si="17"/>
        <v>3.1505149144959335</v>
      </c>
      <c r="AP23" s="179">
        <f t="shared" si="17"/>
        <v>3.012412183728137</v>
      </c>
      <c r="AQ23" s="179">
        <f t="shared" si="17"/>
        <v>2.9591985197702608</v>
      </c>
      <c r="AR23" s="179">
        <f t="shared" si="17"/>
        <v>3.0100187840397719</v>
      </c>
      <c r="AS23" s="179" t="str">
        <f t="shared" si="17"/>
        <v/>
      </c>
      <c r="AT23" s="349" t="str">
        <f t="shared" si="6"/>
        <v/>
      </c>
      <c r="AW23" s="123"/>
    </row>
    <row r="24" spans="1:49" x14ac:dyDescent="0.25"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AW24" s="123"/>
    </row>
    <row r="25" spans="1:49" ht="15.75" thickBot="1" x14ac:dyDescent="0.3">
      <c r="O25" s="125" t="s">
        <v>1</v>
      </c>
      <c r="AE25" s="401">
        <v>1000</v>
      </c>
      <c r="AT25" s="401" t="s">
        <v>47</v>
      </c>
      <c r="AW25" s="123"/>
    </row>
    <row r="26" spans="1:49" ht="20.100000000000001" customHeight="1" x14ac:dyDescent="0.25">
      <c r="A26" s="437" t="s">
        <v>2</v>
      </c>
      <c r="B26" s="439" t="s">
        <v>72</v>
      </c>
      <c r="C26" s="433"/>
      <c r="D26" s="433"/>
      <c r="E26" s="433"/>
      <c r="F26" s="433"/>
      <c r="G26" s="433"/>
      <c r="H26" s="433"/>
      <c r="I26" s="433"/>
      <c r="J26" s="433"/>
      <c r="K26" s="433"/>
      <c r="L26" s="433"/>
      <c r="M26" s="433"/>
      <c r="N26" s="434"/>
      <c r="O26" s="435" t="s">
        <v>131</v>
      </c>
      <c r="Q26" s="440" t="s">
        <v>3</v>
      </c>
      <c r="R26" s="432" t="s">
        <v>72</v>
      </c>
      <c r="S26" s="433"/>
      <c r="T26" s="433"/>
      <c r="U26" s="433"/>
      <c r="V26" s="433"/>
      <c r="W26" s="433"/>
      <c r="X26" s="433"/>
      <c r="Y26" s="433"/>
      <c r="Z26" s="433"/>
      <c r="AA26" s="433"/>
      <c r="AB26" s="433"/>
      <c r="AC26" s="433"/>
      <c r="AD26" s="434"/>
      <c r="AE26" s="435" t="s">
        <v>131</v>
      </c>
      <c r="AG26" s="432" t="s">
        <v>72</v>
      </c>
      <c r="AH26" s="433"/>
      <c r="AI26" s="433"/>
      <c r="AJ26" s="433"/>
      <c r="AK26" s="433"/>
      <c r="AL26" s="433"/>
      <c r="AM26" s="433"/>
      <c r="AN26" s="433"/>
      <c r="AO26" s="433"/>
      <c r="AP26" s="433"/>
      <c r="AQ26" s="433"/>
      <c r="AR26" s="433"/>
      <c r="AS26" s="434"/>
      <c r="AT26" s="435" t="str">
        <f>AE26</f>
        <v>D       2022/2021</v>
      </c>
      <c r="AW26" s="123"/>
    </row>
    <row r="27" spans="1:49" ht="20.100000000000001" customHeight="1" thickBot="1" x14ac:dyDescent="0.3">
      <c r="A27" s="438"/>
      <c r="B27" s="117">
        <v>2010</v>
      </c>
      <c r="C27" s="153">
        <v>2011</v>
      </c>
      <c r="D27" s="153">
        <v>2012</v>
      </c>
      <c r="E27" s="153">
        <v>2013</v>
      </c>
      <c r="F27" s="153">
        <v>2014</v>
      </c>
      <c r="G27" s="153">
        <v>2015</v>
      </c>
      <c r="H27" s="153">
        <v>2016</v>
      </c>
      <c r="I27" s="151">
        <v>2017</v>
      </c>
      <c r="J27" s="204">
        <v>2018</v>
      </c>
      <c r="K27" s="153">
        <v>2019</v>
      </c>
      <c r="L27" s="330">
        <v>2020</v>
      </c>
      <c r="M27" s="330">
        <v>2021</v>
      </c>
      <c r="N27" s="151">
        <v>2022</v>
      </c>
      <c r="O27" s="436"/>
      <c r="Q27" s="441"/>
      <c r="R27" s="30">
        <v>2010</v>
      </c>
      <c r="S27" s="153">
        <v>2011</v>
      </c>
      <c r="T27" s="153">
        <v>2012</v>
      </c>
      <c r="U27" s="153">
        <v>2013</v>
      </c>
      <c r="V27" s="153">
        <v>2014</v>
      </c>
      <c r="W27" s="153">
        <v>2015</v>
      </c>
      <c r="X27" s="153">
        <v>2016</v>
      </c>
      <c r="Y27" s="153">
        <v>2017</v>
      </c>
      <c r="Z27" s="153">
        <v>2018</v>
      </c>
      <c r="AA27" s="153">
        <v>2019</v>
      </c>
      <c r="AB27" s="153">
        <v>2020</v>
      </c>
      <c r="AC27" s="153">
        <v>2021</v>
      </c>
      <c r="AD27" s="151">
        <v>2022</v>
      </c>
      <c r="AE27" s="436"/>
      <c r="AG27" s="30">
        <v>2010</v>
      </c>
      <c r="AH27" s="153">
        <v>2011</v>
      </c>
      <c r="AI27" s="153">
        <v>2012</v>
      </c>
      <c r="AJ27" s="153">
        <v>2013</v>
      </c>
      <c r="AK27" s="153">
        <v>2014</v>
      </c>
      <c r="AL27" s="153">
        <v>2015</v>
      </c>
      <c r="AM27" s="153">
        <v>2016</v>
      </c>
      <c r="AN27" s="153">
        <v>2017</v>
      </c>
      <c r="AO27" s="204">
        <v>2018</v>
      </c>
      <c r="AP27" s="153">
        <v>2019</v>
      </c>
      <c r="AQ27" s="153">
        <v>2020</v>
      </c>
      <c r="AR27" s="153">
        <v>2021</v>
      </c>
      <c r="AS27" s="151">
        <v>2022</v>
      </c>
      <c r="AT27" s="436"/>
      <c r="AW27" s="123"/>
    </row>
    <row r="28" spans="1:49" ht="3" customHeight="1" thickBot="1" x14ac:dyDescent="0.3">
      <c r="A28" s="403" t="s">
        <v>89</v>
      </c>
      <c r="B28" s="402"/>
      <c r="C28" s="402"/>
      <c r="D28" s="402"/>
      <c r="E28" s="402"/>
      <c r="F28" s="402"/>
      <c r="G28" s="402"/>
      <c r="H28" s="402"/>
      <c r="I28" s="402"/>
      <c r="J28" s="402"/>
      <c r="K28" s="402"/>
      <c r="L28" s="402"/>
      <c r="M28" s="402"/>
      <c r="N28" s="402"/>
      <c r="O28" s="404"/>
      <c r="Q28" s="403"/>
      <c r="R28" s="405">
        <v>2010</v>
      </c>
      <c r="S28" s="405">
        <v>2011</v>
      </c>
      <c r="T28" s="405">
        <v>2012</v>
      </c>
      <c r="U28" s="405"/>
      <c r="V28" s="405"/>
      <c r="W28" s="405"/>
      <c r="X28" s="405"/>
      <c r="Y28" s="405"/>
      <c r="Z28" s="402"/>
      <c r="AA28" s="402"/>
      <c r="AB28" s="402"/>
      <c r="AC28" s="402"/>
      <c r="AD28" s="405"/>
      <c r="AE28" s="406"/>
      <c r="AG28" s="405"/>
      <c r="AH28" s="405"/>
      <c r="AI28" s="405"/>
      <c r="AJ28" s="405"/>
      <c r="AK28" s="405"/>
      <c r="AL28" s="405"/>
      <c r="AM28" s="405"/>
      <c r="AN28" s="405"/>
      <c r="AO28" s="405"/>
      <c r="AP28" s="405"/>
      <c r="AQ28" s="405"/>
      <c r="AR28" s="405"/>
      <c r="AS28" s="405"/>
      <c r="AT28" s="404"/>
      <c r="AW28" s="123"/>
    </row>
    <row r="29" spans="1:49" ht="20.100000000000001" customHeight="1" x14ac:dyDescent="0.25">
      <c r="A29" s="138" t="s">
        <v>73</v>
      </c>
      <c r="B29" s="133">
        <v>85580.320000000022</v>
      </c>
      <c r="C29" s="174">
        <v>80916.799999999988</v>
      </c>
      <c r="D29" s="174">
        <v>125346.10000000003</v>
      </c>
      <c r="E29" s="174">
        <v>120157.7999999999</v>
      </c>
      <c r="F29" s="174">
        <v>101957.16000000005</v>
      </c>
      <c r="G29" s="174">
        <v>91780.269999999946</v>
      </c>
      <c r="H29" s="174">
        <v>94208.579999999958</v>
      </c>
      <c r="I29" s="174">
        <v>96265.579999999973</v>
      </c>
      <c r="J29" s="174">
        <v>124755.04</v>
      </c>
      <c r="K29" s="174">
        <v>116531.85999999993</v>
      </c>
      <c r="L29" s="174">
        <v>101982.0299999999</v>
      </c>
      <c r="M29" s="174">
        <v>106330.94999999997</v>
      </c>
      <c r="N29" s="130">
        <v>99662.009999999951</v>
      </c>
      <c r="O29" s="407">
        <f>IF(N29="","",(N29-M29)/M29)</f>
        <v>-6.2718709839421349E-2</v>
      </c>
      <c r="Q29" s="127" t="s">
        <v>73</v>
      </c>
      <c r="R29" s="45">
        <v>23270.865999999998</v>
      </c>
      <c r="S29" s="174">
        <v>22495.121000000003</v>
      </c>
      <c r="T29" s="174">
        <v>24799.759999999984</v>
      </c>
      <c r="U29" s="174">
        <v>25615.480000000018</v>
      </c>
      <c r="V29" s="174">
        <v>29400.613000000012</v>
      </c>
      <c r="W29" s="174">
        <v>25803.076000000012</v>
      </c>
      <c r="X29" s="174">
        <v>26846.136999999999</v>
      </c>
      <c r="Y29" s="174">
        <v>26379.177</v>
      </c>
      <c r="Z29" s="174">
        <v>31298.861000000001</v>
      </c>
      <c r="AA29" s="174">
        <v>31619.378999999994</v>
      </c>
      <c r="AB29" s="174">
        <v>28181.773000000012</v>
      </c>
      <c r="AC29" s="174">
        <v>29969.556000000044</v>
      </c>
      <c r="AD29" s="130">
        <v>27861.701000000008</v>
      </c>
      <c r="AE29" s="407">
        <f>IF(AD29="","",(AD29-AC29)/AC29)</f>
        <v>-7.0333207472277295E-2</v>
      </c>
      <c r="AG29" s="229">
        <f t="shared" ref="AG29:AS44" si="18">(R29/B29)*10</f>
        <v>2.7191842704023532</v>
      </c>
      <c r="AH29" s="177">
        <f t="shared" si="18"/>
        <v>2.7800309700828514</v>
      </c>
      <c r="AI29" s="177">
        <f t="shared" si="18"/>
        <v>1.9785027216642543</v>
      </c>
      <c r="AJ29" s="177">
        <f t="shared" si="18"/>
        <v>2.1318199900464254</v>
      </c>
      <c r="AK29" s="177">
        <f t="shared" si="18"/>
        <v>2.8836241613634588</v>
      </c>
      <c r="AL29" s="177">
        <f t="shared" si="18"/>
        <v>2.8113968285340656</v>
      </c>
      <c r="AM29" s="177">
        <f t="shared" si="18"/>
        <v>2.849648832409958</v>
      </c>
      <c r="AN29" s="177">
        <f t="shared" si="18"/>
        <v>2.7402501496381166</v>
      </c>
      <c r="AO29" s="177">
        <f t="shared" si="18"/>
        <v>2.5088253749107055</v>
      </c>
      <c r="AP29" s="177">
        <f t="shared" si="18"/>
        <v>2.713367743379365</v>
      </c>
      <c r="AQ29" s="177">
        <f t="shared" si="18"/>
        <v>2.7634057686437541</v>
      </c>
      <c r="AR29" s="177">
        <f t="shared" si="18"/>
        <v>2.8185167159702846</v>
      </c>
      <c r="AS29" s="177">
        <f t="shared" si="18"/>
        <v>2.7956190127010307</v>
      </c>
      <c r="AT29" s="407">
        <f t="shared" ref="AT29" si="19">IF(AS29="","",(AS29-AR29)/AR29)</f>
        <v>-8.1240260664451197E-3</v>
      </c>
      <c r="AW29" s="123"/>
    </row>
    <row r="30" spans="1:49" ht="20.100000000000001" customHeight="1" x14ac:dyDescent="0.25">
      <c r="A30" s="139" t="s">
        <v>74</v>
      </c>
      <c r="B30" s="135">
        <v>88844.739999999976</v>
      </c>
      <c r="C30" s="175">
        <v>127722.29999999996</v>
      </c>
      <c r="D30" s="175">
        <v>128469.03999999996</v>
      </c>
      <c r="E30" s="175">
        <v>149512.51999999999</v>
      </c>
      <c r="F30" s="175">
        <v>109776.64999999998</v>
      </c>
      <c r="G30" s="175">
        <v>98756.11</v>
      </c>
      <c r="H30" s="175">
        <v>114532.42999999993</v>
      </c>
      <c r="I30" s="175">
        <v>102519.81000000003</v>
      </c>
      <c r="J30" s="175">
        <v>148191.60999999999</v>
      </c>
      <c r="K30" s="175">
        <v>114647.40999999992</v>
      </c>
      <c r="L30" s="175">
        <v>104015.04000000004</v>
      </c>
      <c r="M30" s="175">
        <v>110889.24999999993</v>
      </c>
      <c r="N30" s="137">
        <v>107954.54000000001</v>
      </c>
      <c r="O30" s="337">
        <f t="shared" ref="O30:O45" si="20">IF(N30="","",(N30-M30)/M30)</f>
        <v>-2.6465234456901108E-2</v>
      </c>
      <c r="Q30" s="127" t="s">
        <v>74</v>
      </c>
      <c r="R30" s="24">
        <v>24769.378999999986</v>
      </c>
      <c r="S30" s="175">
        <v>26090.180999999997</v>
      </c>
      <c r="T30" s="175">
        <v>26845.964000000011</v>
      </c>
      <c r="U30" s="175">
        <v>29407.368999999981</v>
      </c>
      <c r="V30" s="175">
        <v>29868.044999999998</v>
      </c>
      <c r="W30" s="175">
        <v>27835.92599999997</v>
      </c>
      <c r="X30" s="175">
        <v>29206.410000000018</v>
      </c>
      <c r="Y30" s="175">
        <v>26234.001999999982</v>
      </c>
      <c r="Z30" s="175">
        <v>31644.39</v>
      </c>
      <c r="AA30" s="175">
        <v>32055.040000000023</v>
      </c>
      <c r="AB30" s="175">
        <v>26905.675000000007</v>
      </c>
      <c r="AC30" s="175">
        <v>29964.09199999999</v>
      </c>
      <c r="AD30" s="137">
        <v>30841.535000000025</v>
      </c>
      <c r="AE30" s="337">
        <f t="shared" ref="AE30:AE45" si="21">IF(AD30="","",(AD30-AC30)/AC30)</f>
        <v>2.9283149978315243E-2</v>
      </c>
      <c r="AG30" s="230">
        <f t="shared" si="18"/>
        <v>2.7879398375187985</v>
      </c>
      <c r="AH30" s="178">
        <f t="shared" si="18"/>
        <v>2.0427271510143492</v>
      </c>
      <c r="AI30" s="178">
        <f t="shared" si="18"/>
        <v>2.0896835533292704</v>
      </c>
      <c r="AJ30" s="178">
        <f t="shared" si="18"/>
        <v>1.9668833753855519</v>
      </c>
      <c r="AK30" s="178">
        <f t="shared" si="18"/>
        <v>2.7208012815111413</v>
      </c>
      <c r="AL30" s="178">
        <f t="shared" si="18"/>
        <v>2.8186535496385967</v>
      </c>
      <c r="AM30" s="178">
        <f t="shared" si="18"/>
        <v>2.5500559099287456</v>
      </c>
      <c r="AN30" s="178">
        <f t="shared" si="18"/>
        <v>2.5589202711163801</v>
      </c>
      <c r="AO30" s="178">
        <f t="shared" si="18"/>
        <v>2.135369876877645</v>
      </c>
      <c r="AP30" s="178">
        <f t="shared" si="18"/>
        <v>2.795967218099392</v>
      </c>
      <c r="AQ30" s="178">
        <f t="shared" si="18"/>
        <v>2.5867100565456687</v>
      </c>
      <c r="AR30" s="178">
        <f t="shared" si="18"/>
        <v>2.702163825618805</v>
      </c>
      <c r="AS30" s="178">
        <f t="shared" ref="AS30" si="22">(AD30/N30)*10</f>
        <v>2.8569002285591716</v>
      </c>
      <c r="AT30" s="337">
        <f t="shared" ref="AT30" si="23">IF(AS30="","",(AS30-AR30)/AR30)</f>
        <v>5.7263886620542499E-2</v>
      </c>
      <c r="AW30" s="123"/>
    </row>
    <row r="31" spans="1:49" ht="20.100000000000001" customHeight="1" x14ac:dyDescent="0.25">
      <c r="A31" s="139" t="s">
        <v>75</v>
      </c>
      <c r="B31" s="135">
        <v>163017.80000000002</v>
      </c>
      <c r="C31" s="175">
        <v>124161.32999999994</v>
      </c>
      <c r="D31" s="175">
        <v>181017.38999999993</v>
      </c>
      <c r="E31" s="175">
        <v>128321.88000000003</v>
      </c>
      <c r="F31" s="175">
        <v>109180.21999999993</v>
      </c>
      <c r="G31" s="175">
        <v>128703.72000000002</v>
      </c>
      <c r="H31" s="175">
        <v>167047.14999999997</v>
      </c>
      <c r="I31" s="175">
        <v>131035.77999999998</v>
      </c>
      <c r="J31" s="175">
        <v>136350.32999999999</v>
      </c>
      <c r="K31" s="175">
        <v>131403.34</v>
      </c>
      <c r="L31" s="175">
        <v>117972.88000000002</v>
      </c>
      <c r="M31" s="175">
        <v>154297.81000000003</v>
      </c>
      <c r="N31" s="137">
        <v>137841.34999999989</v>
      </c>
      <c r="O31" s="337">
        <f t="shared" si="20"/>
        <v>-0.10665387927411371</v>
      </c>
      <c r="Q31" s="127" t="s">
        <v>75</v>
      </c>
      <c r="R31" s="24">
        <v>34176.324999999983</v>
      </c>
      <c r="S31" s="175">
        <v>30181.553999999996</v>
      </c>
      <c r="T31" s="175">
        <v>34669.633000000002</v>
      </c>
      <c r="U31" s="175">
        <v>29423.860999999994</v>
      </c>
      <c r="V31" s="175">
        <v>29544.088000000018</v>
      </c>
      <c r="W31" s="175">
        <v>34831.201999999983</v>
      </c>
      <c r="X31" s="175">
        <v>34959.243999999999</v>
      </c>
      <c r="Y31" s="175">
        <v>36752.83499999997</v>
      </c>
      <c r="Z31" s="175">
        <v>36699.917000000001</v>
      </c>
      <c r="AA31" s="175">
        <v>35665.698999999964</v>
      </c>
      <c r="AB31" s="175">
        <v>30966.271999999997</v>
      </c>
      <c r="AC31" s="175">
        <v>41575.407999999974</v>
      </c>
      <c r="AD31" s="137">
        <v>38755.248000000029</v>
      </c>
      <c r="AE31" s="337">
        <f t="shared" si="21"/>
        <v>-6.7832407080646015E-2</v>
      </c>
      <c r="AG31" s="230">
        <f t="shared" si="18"/>
        <v>2.0964781146598703</v>
      </c>
      <c r="AH31" s="178">
        <f t="shared" si="18"/>
        <v>2.4308336581123937</v>
      </c>
      <c r="AI31" s="178">
        <f t="shared" si="18"/>
        <v>1.9152653234034593</v>
      </c>
      <c r="AJ31" s="178">
        <f t="shared" si="18"/>
        <v>2.2929730300085991</v>
      </c>
      <c r="AK31" s="178">
        <f t="shared" si="18"/>
        <v>2.7059927155303445</v>
      </c>
      <c r="AL31" s="178">
        <f t="shared" si="18"/>
        <v>2.7063088774745574</v>
      </c>
      <c r="AM31" s="178">
        <f t="shared" si="18"/>
        <v>2.0927770392969895</v>
      </c>
      <c r="AN31" s="178">
        <f t="shared" si="18"/>
        <v>2.8047938509619263</v>
      </c>
      <c r="AO31" s="178">
        <f t="shared" si="18"/>
        <v>2.691589892008329</v>
      </c>
      <c r="AP31" s="178">
        <f t="shared" si="18"/>
        <v>2.7142155595131729</v>
      </c>
      <c r="AQ31" s="178">
        <f t="shared" si="18"/>
        <v>2.6248636127218381</v>
      </c>
      <c r="AR31" s="178">
        <f t="shared" si="18"/>
        <v>2.6944911272557897</v>
      </c>
      <c r="AS31" s="178">
        <f t="shared" ref="AS31" si="24">(AD31/N31)*10</f>
        <v>2.8115836068059448</v>
      </c>
      <c r="AT31" s="337">
        <f t="shared" ref="AT31" si="25">IF(AS31="","",(AS31-AR31)/AR31)</f>
        <v>4.3456249814935635E-2</v>
      </c>
      <c r="AW31" s="123"/>
    </row>
    <row r="32" spans="1:49" ht="20.100000000000001" customHeight="1" x14ac:dyDescent="0.25">
      <c r="A32" s="139" t="s">
        <v>76</v>
      </c>
      <c r="B32" s="135">
        <v>129054.22999999992</v>
      </c>
      <c r="C32" s="175">
        <v>143928.69999999998</v>
      </c>
      <c r="D32" s="175">
        <v>130551.29999999993</v>
      </c>
      <c r="E32" s="175">
        <v>168057.08999999997</v>
      </c>
      <c r="F32" s="175">
        <v>116200.55999999991</v>
      </c>
      <c r="G32" s="175">
        <v>126285.80000000003</v>
      </c>
      <c r="H32" s="175">
        <v>162799.5</v>
      </c>
      <c r="I32" s="175">
        <v>135156.71</v>
      </c>
      <c r="J32" s="175">
        <v>164204.01</v>
      </c>
      <c r="K32" s="175">
        <v>132405.87000000008</v>
      </c>
      <c r="L32" s="175">
        <v>104241.91999999998</v>
      </c>
      <c r="M32" s="175">
        <v>136765.19999999995</v>
      </c>
      <c r="N32" s="137">
        <v>130472.25999999998</v>
      </c>
      <c r="O32" s="337">
        <f t="shared" si="20"/>
        <v>-4.6012728384120925E-2</v>
      </c>
      <c r="Q32" s="127" t="s">
        <v>76</v>
      </c>
      <c r="R32" s="24">
        <v>29571.834999999992</v>
      </c>
      <c r="S32" s="175">
        <v>27556.182000000004</v>
      </c>
      <c r="T32" s="175">
        <v>27462.67</v>
      </c>
      <c r="U32" s="175">
        <v>33693.252999999975</v>
      </c>
      <c r="V32" s="175">
        <v>31434.276000000013</v>
      </c>
      <c r="W32" s="175">
        <v>35272.59899999998</v>
      </c>
      <c r="X32" s="175">
        <v>32738.878999999994</v>
      </c>
      <c r="Y32" s="175">
        <v>32002.925999999999</v>
      </c>
      <c r="Z32" s="175">
        <v>37177.171999999999</v>
      </c>
      <c r="AA32" s="175">
        <v>34138.758999999991</v>
      </c>
      <c r="AB32" s="175">
        <v>27197.232999999986</v>
      </c>
      <c r="AC32" s="175">
        <v>36264.787000000062</v>
      </c>
      <c r="AD32" s="137">
        <v>35287.642000000051</v>
      </c>
      <c r="AE32" s="337">
        <f t="shared" si="21"/>
        <v>-2.6944732916810175E-2</v>
      </c>
      <c r="AG32" s="230">
        <f t="shared" si="18"/>
        <v>2.2914270225780289</v>
      </c>
      <c r="AH32" s="178">
        <f t="shared" si="18"/>
        <v>1.9145717289185553</v>
      </c>
      <c r="AI32" s="178">
        <f t="shared" si="18"/>
        <v>2.1035922277296368</v>
      </c>
      <c r="AJ32" s="178">
        <f t="shared" si="18"/>
        <v>2.004869476200021</v>
      </c>
      <c r="AK32" s="178">
        <f t="shared" si="18"/>
        <v>2.7051742263548508</v>
      </c>
      <c r="AL32" s="178">
        <f t="shared" si="18"/>
        <v>2.7930772105810764</v>
      </c>
      <c r="AM32" s="178">
        <f t="shared" si="18"/>
        <v>2.0109938298336294</v>
      </c>
      <c r="AN32" s="178">
        <f t="shared" si="18"/>
        <v>2.3678384891138591</v>
      </c>
      <c r="AO32" s="178">
        <f t="shared" si="18"/>
        <v>2.2640842936783332</v>
      </c>
      <c r="AP32" s="178">
        <f t="shared" si="18"/>
        <v>2.578341806144997</v>
      </c>
      <c r="AQ32" s="178">
        <f t="shared" si="18"/>
        <v>2.6090495071464521</v>
      </c>
      <c r="AR32" s="178">
        <f t="shared" si="18"/>
        <v>2.6516092544009791</v>
      </c>
      <c r="AS32" s="178">
        <f t="shared" ref="AS32" si="26">(AD32/N32)*10</f>
        <v>2.7046087804411494</v>
      </c>
      <c r="AT32" s="337">
        <f t="shared" ref="AT32" si="27">IF(AS32="","",(AS32-AR32)/AR32)</f>
        <v>1.9987683310504725E-2</v>
      </c>
      <c r="AW32" s="123"/>
    </row>
    <row r="33" spans="1:49" ht="20.100000000000001" customHeight="1" x14ac:dyDescent="0.25">
      <c r="A33" s="139" t="s">
        <v>77</v>
      </c>
      <c r="B33" s="135">
        <v>118132.11000000003</v>
      </c>
      <c r="C33" s="175">
        <v>147173.66999999995</v>
      </c>
      <c r="D33" s="175">
        <v>167545.44000000024</v>
      </c>
      <c r="E33" s="175">
        <v>131905.74000000005</v>
      </c>
      <c r="F33" s="175">
        <v>115807.50000000003</v>
      </c>
      <c r="G33" s="175">
        <v>114798.86000000002</v>
      </c>
      <c r="H33" s="175">
        <v>138304.09999999992</v>
      </c>
      <c r="I33" s="175">
        <v>134536.19999999998</v>
      </c>
      <c r="J33" s="175">
        <v>144042.04</v>
      </c>
      <c r="K33" s="175">
        <v>143487.67999999993</v>
      </c>
      <c r="L33" s="175">
        <v>113189.59999999996</v>
      </c>
      <c r="M33" s="175">
        <v>129682.74999999996</v>
      </c>
      <c r="N33" s="137">
        <v>128601.98999999998</v>
      </c>
      <c r="O33" s="337">
        <f t="shared" si="20"/>
        <v>-8.3338763251086245E-3</v>
      </c>
      <c r="Q33" s="127" t="s">
        <v>77</v>
      </c>
      <c r="R33" s="24">
        <v>29004.790999999972</v>
      </c>
      <c r="S33" s="175">
        <v>32396.498</v>
      </c>
      <c r="T33" s="175">
        <v>31705.719999999998</v>
      </c>
      <c r="U33" s="175">
        <v>31122.389999999996</v>
      </c>
      <c r="V33" s="175">
        <v>31058.100000000006</v>
      </c>
      <c r="W33" s="175">
        <v>31539.86900000001</v>
      </c>
      <c r="X33" s="175">
        <v>33068.363999999994</v>
      </c>
      <c r="Y33" s="175">
        <v>35573.933999999957</v>
      </c>
      <c r="Z33" s="175">
        <v>34606.108999999997</v>
      </c>
      <c r="AA33" s="175">
        <v>36493.042000000009</v>
      </c>
      <c r="AB33" s="175">
        <v>28939.759999999998</v>
      </c>
      <c r="AC33" s="175">
        <v>35107.968000000023</v>
      </c>
      <c r="AD33" s="137">
        <v>34994.766000000032</v>
      </c>
      <c r="AE33" s="337">
        <f t="shared" si="21"/>
        <v>-3.2243962396225879E-3</v>
      </c>
      <c r="AG33" s="230">
        <f t="shared" si="18"/>
        <v>2.4552842575993914</v>
      </c>
      <c r="AH33" s="178">
        <f t="shared" si="18"/>
        <v>2.2012427902355096</v>
      </c>
      <c r="AI33" s="178">
        <f t="shared" si="18"/>
        <v>1.8923654382954234</v>
      </c>
      <c r="AJ33" s="178">
        <f t="shared" si="18"/>
        <v>2.3594416740317734</v>
      </c>
      <c r="AK33" s="178">
        <f t="shared" si="18"/>
        <v>2.6818729356906932</v>
      </c>
      <c r="AL33" s="178">
        <f t="shared" si="18"/>
        <v>2.7474026310017368</v>
      </c>
      <c r="AM33" s="178">
        <f t="shared" si="18"/>
        <v>2.3909894211379137</v>
      </c>
      <c r="AN33" s="178">
        <f t="shared" si="18"/>
        <v>2.6441904855347453</v>
      </c>
      <c r="AO33" s="178">
        <f t="shared" si="18"/>
        <v>2.4025006171809284</v>
      </c>
      <c r="AP33" s="178">
        <f t="shared" si="18"/>
        <v>2.5432874794546838</v>
      </c>
      <c r="AQ33" s="178">
        <f t="shared" si="18"/>
        <v>2.5567507968930014</v>
      </c>
      <c r="AR33" s="178">
        <f t="shared" si="18"/>
        <v>2.7072195800906469</v>
      </c>
      <c r="AS33" s="178">
        <f t="shared" ref="AS33" si="28">(AD33/N33)*10</f>
        <v>2.7211683116256631</v>
      </c>
      <c r="AT33" s="337">
        <f t="shared" ref="AT33" si="29">IF(AS33="","",(AS33-AR33)/AR33)</f>
        <v>5.1524197141589595E-3</v>
      </c>
      <c r="AW33" s="123"/>
    </row>
    <row r="34" spans="1:49" ht="20.100000000000001" customHeight="1" x14ac:dyDescent="0.25">
      <c r="A34" s="139" t="s">
        <v>78</v>
      </c>
      <c r="B34" s="135">
        <v>135211.27999999997</v>
      </c>
      <c r="C34" s="175">
        <v>175317.34000000005</v>
      </c>
      <c r="D34" s="175">
        <v>118154.39000000004</v>
      </c>
      <c r="E34" s="175">
        <v>152399.24000000002</v>
      </c>
      <c r="F34" s="175">
        <v>114737.72999999998</v>
      </c>
      <c r="G34" s="175">
        <v>115427.66999999995</v>
      </c>
      <c r="H34" s="175">
        <v>126613.06000000001</v>
      </c>
      <c r="I34" s="175">
        <v>156897.32000000004</v>
      </c>
      <c r="J34" s="175">
        <v>146611.98000000001</v>
      </c>
      <c r="K34" s="175">
        <v>114891.16999999987</v>
      </c>
      <c r="L34" s="175">
        <v>131146.98999999996</v>
      </c>
      <c r="M34" s="175">
        <v>136351.87999999995</v>
      </c>
      <c r="N34" s="137">
        <v>120444.03999999996</v>
      </c>
      <c r="O34" s="337">
        <f t="shared" si="20"/>
        <v>-0.11666755163185127</v>
      </c>
      <c r="Q34" s="127" t="s">
        <v>78</v>
      </c>
      <c r="R34" s="24">
        <v>28421.635000000002</v>
      </c>
      <c r="S34" s="175">
        <v>31101.468000000008</v>
      </c>
      <c r="T34" s="175">
        <v>27821.58</v>
      </c>
      <c r="U34" s="175">
        <v>30041.770000000019</v>
      </c>
      <c r="V34" s="175">
        <v>29496.788000000015</v>
      </c>
      <c r="W34" s="175">
        <v>31068.588000000022</v>
      </c>
      <c r="X34" s="175">
        <v>31963.873999999989</v>
      </c>
      <c r="Y34" s="175">
        <v>36419.877999999997</v>
      </c>
      <c r="Z34" s="175">
        <v>35474.750999999997</v>
      </c>
      <c r="AA34" s="175">
        <v>29960.277999999991</v>
      </c>
      <c r="AB34" s="175">
        <v>34243.893000000018</v>
      </c>
      <c r="AC34" s="175">
        <v>37052.935999999958</v>
      </c>
      <c r="AD34" s="137">
        <v>32254.379000000004</v>
      </c>
      <c r="AE34" s="337">
        <f t="shared" si="21"/>
        <v>-0.12950544593821009</v>
      </c>
      <c r="AG34" s="230">
        <f t="shared" si="18"/>
        <v>2.1020165625234823</v>
      </c>
      <c r="AH34" s="178">
        <f t="shared" si="18"/>
        <v>1.7740098041642658</v>
      </c>
      <c r="AI34" s="178">
        <f t="shared" si="18"/>
        <v>2.354680177351006</v>
      </c>
      <c r="AJ34" s="178">
        <f t="shared" si="18"/>
        <v>1.9712545810595916</v>
      </c>
      <c r="AK34" s="178">
        <f t="shared" si="18"/>
        <v>2.5708010782503732</v>
      </c>
      <c r="AL34" s="178">
        <f t="shared" si="18"/>
        <v>2.691606613908089</v>
      </c>
      <c r="AM34" s="178">
        <f t="shared" si="18"/>
        <v>2.5245321454200687</v>
      </c>
      <c r="AN34" s="178">
        <f t="shared" si="18"/>
        <v>2.3212555829506831</v>
      </c>
      <c r="AO34" s="178">
        <f t="shared" si="18"/>
        <v>2.4196352167128494</v>
      </c>
      <c r="AP34" s="178">
        <f t="shared" si="18"/>
        <v>2.6077093653063175</v>
      </c>
      <c r="AQ34" s="178">
        <f t="shared" si="18"/>
        <v>2.6111078111666934</v>
      </c>
      <c r="AR34" s="178">
        <f t="shared" si="18"/>
        <v>2.7174495870537294</v>
      </c>
      <c r="AS34" s="178">
        <f t="shared" ref="AS34" si="30">(AD34/N34)*10</f>
        <v>2.6779555883379547</v>
      </c>
      <c r="AT34" s="337">
        <f t="shared" ref="AT34" si="31">IF(AS34="","",(AS34-AR34)/AR34)</f>
        <v>-1.4533479812810184E-2</v>
      </c>
      <c r="AW34" s="123"/>
    </row>
    <row r="35" spans="1:49" ht="20.100000000000001" customHeight="1" x14ac:dyDescent="0.25">
      <c r="A35" s="139" t="s">
        <v>79</v>
      </c>
      <c r="B35" s="135">
        <v>127394.07999999993</v>
      </c>
      <c r="C35" s="175">
        <v>153173.20000000004</v>
      </c>
      <c r="D35" s="175">
        <v>157184.51</v>
      </c>
      <c r="E35" s="175">
        <v>153334.56</v>
      </c>
      <c r="F35" s="175">
        <v>127866.06000000003</v>
      </c>
      <c r="G35" s="175">
        <v>125620.06999999993</v>
      </c>
      <c r="H35" s="175">
        <v>136980</v>
      </c>
      <c r="I35" s="175">
        <v>143925.01</v>
      </c>
      <c r="J35" s="175">
        <v>137723</v>
      </c>
      <c r="K35" s="175">
        <v>141500.09</v>
      </c>
      <c r="L35" s="175">
        <v>149245.17000000007</v>
      </c>
      <c r="M35" s="175">
        <v>119980.09000000004</v>
      </c>
      <c r="N35" s="137"/>
      <c r="O35" s="337" t="str">
        <f t="shared" si="20"/>
        <v/>
      </c>
      <c r="Q35" s="127" t="s">
        <v>79</v>
      </c>
      <c r="R35" s="24">
        <v>32779.412000000004</v>
      </c>
      <c r="S35" s="175">
        <v>32399.374999999993</v>
      </c>
      <c r="T35" s="175">
        <v>32672.658999999996</v>
      </c>
      <c r="U35" s="175">
        <v>33859.816999999988</v>
      </c>
      <c r="V35" s="175">
        <v>36267.96699999999</v>
      </c>
      <c r="W35" s="175">
        <v>36630.704999999973</v>
      </c>
      <c r="X35" s="175">
        <v>36275.366999999962</v>
      </c>
      <c r="Y35" s="175">
        <v>35138.28200000005</v>
      </c>
      <c r="Z35" s="175">
        <v>35499.514000000003</v>
      </c>
      <c r="AA35" s="175">
        <v>41925.194999999985</v>
      </c>
      <c r="AB35" s="175">
        <v>39852.698999999964</v>
      </c>
      <c r="AC35" s="175">
        <v>35007.287999999979</v>
      </c>
      <c r="AD35" s="137"/>
      <c r="AE35" s="337" t="str">
        <f t="shared" si="21"/>
        <v/>
      </c>
      <c r="AG35" s="230">
        <f t="shared" si="18"/>
        <v>2.5730718413288924</v>
      </c>
      <c r="AH35" s="178">
        <f t="shared" si="18"/>
        <v>2.1152117341675951</v>
      </c>
      <c r="AI35" s="178">
        <f t="shared" si="18"/>
        <v>2.0786182429808124</v>
      </c>
      <c r="AJ35" s="178">
        <f t="shared" si="18"/>
        <v>2.2082312689324564</v>
      </c>
      <c r="AK35" s="178">
        <f t="shared" si="18"/>
        <v>2.8364029516511247</v>
      </c>
      <c r="AL35" s="178">
        <f t="shared" si="18"/>
        <v>2.9159914494554884</v>
      </c>
      <c r="AM35" s="178">
        <f t="shared" si="18"/>
        <v>2.6482236092860245</v>
      </c>
      <c r="AN35" s="178">
        <f t="shared" si="18"/>
        <v>2.4414298807413699</v>
      </c>
      <c r="AO35" s="178">
        <f t="shared" si="18"/>
        <v>2.5776024338708856</v>
      </c>
      <c r="AP35" s="178">
        <f t="shared" si="18"/>
        <v>2.962909422884465</v>
      </c>
      <c r="AQ35" s="178">
        <f t="shared" si="18"/>
        <v>2.6702840031607016</v>
      </c>
      <c r="AR35" s="178">
        <f t="shared" si="18"/>
        <v>2.9177581046988688</v>
      </c>
      <c r="AS35" s="178"/>
      <c r="AT35" s="337"/>
      <c r="AW35" s="123"/>
    </row>
    <row r="36" spans="1:49" ht="20.100000000000001" customHeight="1" x14ac:dyDescent="0.25">
      <c r="A36" s="139" t="s">
        <v>80</v>
      </c>
      <c r="B36" s="135">
        <v>84144.9</v>
      </c>
      <c r="C36" s="175">
        <v>93566.699999999968</v>
      </c>
      <c r="D36" s="175">
        <v>109659.02</v>
      </c>
      <c r="E36" s="175">
        <v>85683.409999999989</v>
      </c>
      <c r="F36" s="175">
        <v>75119.589999999982</v>
      </c>
      <c r="G36" s="175">
        <v>77720.049999999974</v>
      </c>
      <c r="H36" s="175">
        <v>113987.73000000001</v>
      </c>
      <c r="I36" s="175">
        <v>109779.21999999999</v>
      </c>
      <c r="J36" s="175">
        <v>115223.08</v>
      </c>
      <c r="K36" s="175">
        <v>101102.37999999996</v>
      </c>
      <c r="L36" s="175">
        <v>89495.020000000019</v>
      </c>
      <c r="M36" s="175">
        <v>89788.39</v>
      </c>
      <c r="N36" s="137"/>
      <c r="O36" s="337" t="str">
        <f t="shared" si="20"/>
        <v/>
      </c>
      <c r="Q36" s="127" t="s">
        <v>80</v>
      </c>
      <c r="R36" s="24">
        <v>21851.23599999999</v>
      </c>
      <c r="S36" s="175">
        <v>23756.94100000001</v>
      </c>
      <c r="T36" s="175">
        <v>26722.863000000001</v>
      </c>
      <c r="U36" s="175">
        <v>25745.833000000013</v>
      </c>
      <c r="V36" s="175">
        <v>21196.857</v>
      </c>
      <c r="W36" s="175">
        <v>23742.381999999994</v>
      </c>
      <c r="X36" s="175">
        <v>27458.442999999999</v>
      </c>
      <c r="Y36" s="175">
        <v>27213.074000000004</v>
      </c>
      <c r="Z36" s="175">
        <v>30488.754000000001</v>
      </c>
      <c r="AA36" s="175">
        <v>28270.806999999997</v>
      </c>
      <c r="AB36" s="175">
        <v>25817.175000000007</v>
      </c>
      <c r="AC36" s="175">
        <v>25658.437000000005</v>
      </c>
      <c r="AD36" s="137"/>
      <c r="AE36" s="337" t="str">
        <f t="shared" si="21"/>
        <v/>
      </c>
      <c r="AG36" s="230">
        <f t="shared" si="18"/>
        <v>2.596858038930463</v>
      </c>
      <c r="AH36" s="178">
        <f t="shared" si="18"/>
        <v>2.5390380338304137</v>
      </c>
      <c r="AI36" s="178">
        <f t="shared" si="18"/>
        <v>2.4369051446930676</v>
      </c>
      <c r="AJ36" s="178">
        <f t="shared" si="18"/>
        <v>3.0047628823362675</v>
      </c>
      <c r="AK36" s="178">
        <f t="shared" si="18"/>
        <v>2.8217482283915563</v>
      </c>
      <c r="AL36" s="178">
        <f t="shared" si="18"/>
        <v>3.0548593316653818</v>
      </c>
      <c r="AM36" s="178">
        <f t="shared" si="18"/>
        <v>2.4088946240090925</v>
      </c>
      <c r="AN36" s="178">
        <f t="shared" si="18"/>
        <v>2.4788911781300693</v>
      </c>
      <c r="AO36" s="178">
        <f t="shared" si="18"/>
        <v>2.6460630977752024</v>
      </c>
      <c r="AP36" s="178">
        <f t="shared" si="18"/>
        <v>2.7962553403787336</v>
      </c>
      <c r="AQ36" s="178">
        <f t="shared" si="18"/>
        <v>2.8847610738564002</v>
      </c>
      <c r="AR36" s="178">
        <f t="shared" si="18"/>
        <v>2.8576564297455391</v>
      </c>
      <c r="AS36" s="178"/>
      <c r="AT36" s="337"/>
      <c r="AW36" s="123"/>
    </row>
    <row r="37" spans="1:49" ht="20.100000000000001" customHeight="1" x14ac:dyDescent="0.25">
      <c r="A37" s="139" t="s">
        <v>81</v>
      </c>
      <c r="B37" s="135">
        <v>138558.80000000005</v>
      </c>
      <c r="C37" s="175">
        <v>155834.77000000008</v>
      </c>
      <c r="D37" s="175">
        <v>166910.12999999986</v>
      </c>
      <c r="E37" s="175">
        <v>141021.50999999992</v>
      </c>
      <c r="F37" s="175">
        <v>123949.06000000001</v>
      </c>
      <c r="G37" s="175">
        <v>108934.93999999996</v>
      </c>
      <c r="H37" s="175">
        <v>146959.93000000008</v>
      </c>
      <c r="I37" s="175">
        <v>147602.30999999997</v>
      </c>
      <c r="J37" s="175">
        <v>117229.17</v>
      </c>
      <c r="K37" s="175">
        <v>135705.82999999984</v>
      </c>
      <c r="L37" s="175">
        <v>125178.3499999999</v>
      </c>
      <c r="M37" s="175">
        <v>127375.36999999985</v>
      </c>
      <c r="N37" s="137"/>
      <c r="O37" s="337" t="str">
        <f t="shared" si="20"/>
        <v/>
      </c>
      <c r="Q37" s="127" t="s">
        <v>81</v>
      </c>
      <c r="R37" s="24">
        <v>36869.314999999995</v>
      </c>
      <c r="S37" s="175">
        <v>38144.778000000013</v>
      </c>
      <c r="T37" s="175">
        <v>35747.971000000005</v>
      </c>
      <c r="U37" s="175">
        <v>35405.063999999991</v>
      </c>
      <c r="V37" s="175">
        <v>39468.506000000016</v>
      </c>
      <c r="W37" s="175">
        <v>36656.012999999941</v>
      </c>
      <c r="X37" s="175">
        <v>39730.441999999974</v>
      </c>
      <c r="Y37" s="175">
        <v>38905.268000000018</v>
      </c>
      <c r="Z37" s="175">
        <v>37110.972999999998</v>
      </c>
      <c r="AA37" s="175">
        <v>44437.182000000023</v>
      </c>
      <c r="AB37" s="175">
        <v>35516.305999999968</v>
      </c>
      <c r="AC37" s="175">
        <v>38379.319000000003</v>
      </c>
      <c r="AD37" s="137"/>
      <c r="AE37" s="337" t="str">
        <f t="shared" si="21"/>
        <v/>
      </c>
      <c r="AG37" s="230">
        <f t="shared" si="18"/>
        <v>2.6609147163514684</v>
      </c>
      <c r="AH37" s="178">
        <f t="shared" si="18"/>
        <v>2.4477706740286518</v>
      </c>
      <c r="AI37" s="178">
        <f t="shared" si="18"/>
        <v>2.1417496349682335</v>
      </c>
      <c r="AJ37" s="178">
        <f t="shared" si="18"/>
        <v>2.5106144445623939</v>
      </c>
      <c r="AK37" s="178">
        <f t="shared" si="18"/>
        <v>3.1842521435822113</v>
      </c>
      <c r="AL37" s="178">
        <f t="shared" si="18"/>
        <v>3.3649454435831103</v>
      </c>
      <c r="AM37" s="178">
        <f t="shared" si="18"/>
        <v>2.7034880868546924</v>
      </c>
      <c r="AN37" s="178">
        <f t="shared" si="18"/>
        <v>2.6358170139749189</v>
      </c>
      <c r="AO37" s="178">
        <f t="shared" si="18"/>
        <v>3.1656773651131371</v>
      </c>
      <c r="AP37" s="178">
        <f t="shared" si="18"/>
        <v>3.2745226936823624</v>
      </c>
      <c r="AQ37" s="178">
        <f t="shared" si="18"/>
        <v>2.8372562827357921</v>
      </c>
      <c r="AR37" s="178">
        <f t="shared" si="18"/>
        <v>3.0130879305787333</v>
      </c>
      <c r="AS37" s="178"/>
      <c r="AT37" s="337"/>
      <c r="AW37" s="123"/>
    </row>
    <row r="38" spans="1:49" ht="20.100000000000001" customHeight="1" x14ac:dyDescent="0.25">
      <c r="A38" s="139" t="s">
        <v>82</v>
      </c>
      <c r="B38" s="135">
        <v>122092.12999999996</v>
      </c>
      <c r="C38" s="175">
        <v>129989.20999999999</v>
      </c>
      <c r="D38" s="175">
        <v>213923.46999999977</v>
      </c>
      <c r="E38" s="175">
        <v>143278.98999999987</v>
      </c>
      <c r="F38" s="175">
        <v>142422.69000000009</v>
      </c>
      <c r="G38" s="175">
        <v>143940.27999999988</v>
      </c>
      <c r="H38" s="175">
        <v>138455.72000000012</v>
      </c>
      <c r="I38" s="175">
        <v>171460.04999999996</v>
      </c>
      <c r="J38" s="175">
        <v>167779.67</v>
      </c>
      <c r="K38" s="175">
        <v>161547.5199999999</v>
      </c>
      <c r="L38" s="175">
        <v>125255.67999999998</v>
      </c>
      <c r="M38" s="175">
        <v>127232.09000000001</v>
      </c>
      <c r="N38" s="137"/>
      <c r="O38" s="337" t="str">
        <f t="shared" si="20"/>
        <v/>
      </c>
      <c r="Q38" s="127" t="s">
        <v>82</v>
      </c>
      <c r="R38" s="24">
        <v>39727.941999999974</v>
      </c>
      <c r="S38" s="175">
        <v>40734.826999999983</v>
      </c>
      <c r="T38" s="175">
        <v>48266.111999999994</v>
      </c>
      <c r="U38" s="175">
        <v>48573.176999999916</v>
      </c>
      <c r="V38" s="175">
        <v>47199.009999999987</v>
      </c>
      <c r="W38" s="175">
        <v>49361.275999999947</v>
      </c>
      <c r="X38" s="175">
        <v>45412.628000000033</v>
      </c>
      <c r="Y38" s="175">
        <v>51801.627999999968</v>
      </c>
      <c r="Z38" s="175">
        <v>54582.834000000003</v>
      </c>
      <c r="AA38" s="175">
        <v>54939.106999999975</v>
      </c>
      <c r="AB38" s="175">
        <v>39610.614999999998</v>
      </c>
      <c r="AC38" s="175">
        <v>40227.44400000004</v>
      </c>
      <c r="AD38" s="137"/>
      <c r="AE38" s="337" t="str">
        <f t="shared" si="21"/>
        <v/>
      </c>
      <c r="AG38" s="230">
        <f t="shared" si="18"/>
        <v>3.2539314368583776</v>
      </c>
      <c r="AH38" s="178">
        <f t="shared" si="18"/>
        <v>3.1337083285605001</v>
      </c>
      <c r="AI38" s="178">
        <f t="shared" si="18"/>
        <v>2.2562326611474677</v>
      </c>
      <c r="AJ38" s="178">
        <f t="shared" si="18"/>
        <v>3.3901116276712977</v>
      </c>
      <c r="AK38" s="178">
        <f t="shared" si="18"/>
        <v>3.3140091652530894</v>
      </c>
      <c r="AL38" s="178">
        <f t="shared" si="18"/>
        <v>3.4292885910740196</v>
      </c>
      <c r="AM38" s="178">
        <f t="shared" si="18"/>
        <v>3.2799387414257781</v>
      </c>
      <c r="AN38" s="178">
        <f t="shared" si="18"/>
        <v>3.0212068642228891</v>
      </c>
      <c r="AO38" s="178">
        <f t="shared" si="18"/>
        <v>3.2532448061198354</v>
      </c>
      <c r="AP38" s="178">
        <f t="shared" si="18"/>
        <v>3.4008016340950329</v>
      </c>
      <c r="AQ38" s="178">
        <f t="shared" si="18"/>
        <v>3.1623807399392989</v>
      </c>
      <c r="AR38" s="178">
        <f t="shared" si="18"/>
        <v>3.1617372629813776</v>
      </c>
      <c r="AS38" s="178"/>
      <c r="AT38" s="337"/>
      <c r="AW38" s="123"/>
    </row>
    <row r="39" spans="1:49" ht="20.100000000000001" customHeight="1" x14ac:dyDescent="0.25">
      <c r="A39" s="139" t="s">
        <v>83</v>
      </c>
      <c r="B39" s="135">
        <v>155283.11000000002</v>
      </c>
      <c r="C39" s="175">
        <v>190846.28999999995</v>
      </c>
      <c r="D39" s="175">
        <v>164476.10999999999</v>
      </c>
      <c r="E39" s="175">
        <v>155784.03000000006</v>
      </c>
      <c r="F39" s="175">
        <v>141171.96999999974</v>
      </c>
      <c r="G39" s="175">
        <v>154005.31000000008</v>
      </c>
      <c r="H39" s="175">
        <v>193124.43999999997</v>
      </c>
      <c r="I39" s="175">
        <v>201827.3900000001</v>
      </c>
      <c r="J39" s="175">
        <v>161829.70000000001</v>
      </c>
      <c r="K39" s="175">
        <v>150815.30999999974</v>
      </c>
      <c r="L39" s="175">
        <v>141955.05999999985</v>
      </c>
      <c r="M39" s="175">
        <v>153861.86999999994</v>
      </c>
      <c r="N39" s="137"/>
      <c r="O39" s="337" t="str">
        <f t="shared" si="20"/>
        <v/>
      </c>
      <c r="Q39" s="127" t="s">
        <v>83</v>
      </c>
      <c r="R39" s="24">
        <v>50334.872000000032</v>
      </c>
      <c r="S39" s="175">
        <v>48986.57900000002</v>
      </c>
      <c r="T39" s="175">
        <v>51362.042000000016</v>
      </c>
      <c r="U39" s="175">
        <v>51289.855999999963</v>
      </c>
      <c r="V39" s="175">
        <v>48284.936000000031</v>
      </c>
      <c r="W39" s="175">
        <v>53105.856999999989</v>
      </c>
      <c r="X39" s="175">
        <v>59549.020999999986</v>
      </c>
      <c r="Y39" s="175">
        <v>59908.970000000067</v>
      </c>
      <c r="Z39" s="175">
        <v>53697.078000000001</v>
      </c>
      <c r="AA39" s="175">
        <v>48381.740000000013</v>
      </c>
      <c r="AB39" s="175">
        <v>43825.39899999999</v>
      </c>
      <c r="AC39" s="175">
        <v>46964.612000000016</v>
      </c>
      <c r="AD39" s="137"/>
      <c r="AE39" s="337" t="str">
        <f t="shared" si="21"/>
        <v/>
      </c>
      <c r="AG39" s="230">
        <f t="shared" si="18"/>
        <v>3.2414904621629503</v>
      </c>
      <c r="AH39" s="178">
        <f t="shared" si="18"/>
        <v>2.5668080317411479</v>
      </c>
      <c r="AI39" s="178">
        <f t="shared" ref="AI39:AQ41" si="32">IF(T39="","",(T39/D39)*10)</f>
        <v>3.1227660965473962</v>
      </c>
      <c r="AJ39" s="178">
        <f t="shared" si="32"/>
        <v>3.2923693141074821</v>
      </c>
      <c r="AK39" s="178">
        <f t="shared" si="32"/>
        <v>3.4202920027254784</v>
      </c>
      <c r="AL39" s="178">
        <f t="shared" si="32"/>
        <v>3.4483133730908344</v>
      </c>
      <c r="AM39" s="178">
        <f t="shared" si="32"/>
        <v>3.0834533940913951</v>
      </c>
      <c r="AN39" s="178">
        <f t="shared" si="32"/>
        <v>2.9683270442133765</v>
      </c>
      <c r="AO39" s="178">
        <f t="shared" si="32"/>
        <v>3.3181225695901304</v>
      </c>
      <c r="AP39" s="178">
        <f t="shared" si="32"/>
        <v>3.2080125021789963</v>
      </c>
      <c r="AQ39" s="178">
        <f t="shared" si="32"/>
        <v>3.0872727608300847</v>
      </c>
      <c r="AR39" s="178">
        <f>IF(AC39="","",(AC39/M39)*10)</f>
        <v>3.0523879633076105</v>
      </c>
      <c r="AS39" s="178"/>
      <c r="AT39" s="337"/>
      <c r="AW39" s="123"/>
    </row>
    <row r="40" spans="1:49" ht="20.100000000000001" customHeight="1" thickBot="1" x14ac:dyDescent="0.3">
      <c r="A40" s="139" t="s">
        <v>84</v>
      </c>
      <c r="B40" s="135">
        <v>149645.83999999991</v>
      </c>
      <c r="C40" s="175">
        <v>159202.30000000008</v>
      </c>
      <c r="D40" s="175">
        <v>203434.65000000014</v>
      </c>
      <c r="E40" s="175">
        <v>108594.94999999985</v>
      </c>
      <c r="F40" s="175">
        <v>106301.55</v>
      </c>
      <c r="G40" s="175">
        <v>116548.94000000003</v>
      </c>
      <c r="H40" s="175">
        <v>113772.80000000005</v>
      </c>
      <c r="I40" s="175">
        <v>147624.20999999967</v>
      </c>
      <c r="J40" s="175">
        <v>117569.23</v>
      </c>
      <c r="K40" s="175">
        <v>123931.32000000007</v>
      </c>
      <c r="L40" s="175">
        <v>108069.5199999999</v>
      </c>
      <c r="M40" s="175">
        <v>116171.73000000004</v>
      </c>
      <c r="N40" s="137"/>
      <c r="O40" s="337" t="str">
        <f t="shared" si="20"/>
        <v/>
      </c>
      <c r="Q40" s="128" t="s">
        <v>84</v>
      </c>
      <c r="R40" s="24">
        <v>35379.044000000002</v>
      </c>
      <c r="S40" s="175">
        <v>37144.067999999992</v>
      </c>
      <c r="T40" s="175">
        <v>37986.12000000001</v>
      </c>
      <c r="U40" s="175">
        <v>33420.183999999987</v>
      </c>
      <c r="V40" s="175">
        <v>33733.983000000022</v>
      </c>
      <c r="W40" s="175">
        <v>36039.897999999965</v>
      </c>
      <c r="X40" s="175">
        <v>34055.992000000013</v>
      </c>
      <c r="Y40" s="175">
        <v>36034.477999999988</v>
      </c>
      <c r="Z40" s="175">
        <v>35921.741999999998</v>
      </c>
      <c r="AA40" s="175">
        <v>37043.72399999998</v>
      </c>
      <c r="AB40" s="175">
        <v>32897.341999999997</v>
      </c>
      <c r="AC40" s="175">
        <v>33474.04300000002</v>
      </c>
      <c r="AD40" s="137"/>
      <c r="AE40" s="337" t="str">
        <f t="shared" si="21"/>
        <v/>
      </c>
      <c r="AG40" s="230">
        <f t="shared" si="18"/>
        <v>2.3641849315690981</v>
      </c>
      <c r="AH40" s="178">
        <f t="shared" si="18"/>
        <v>2.3331363931299971</v>
      </c>
      <c r="AI40" s="178">
        <f t="shared" si="32"/>
        <v>1.8672394304510065</v>
      </c>
      <c r="AJ40" s="178">
        <f t="shared" si="32"/>
        <v>3.0775081161693092</v>
      </c>
      <c r="AK40" s="178">
        <f t="shared" si="32"/>
        <v>3.1734234355002373</v>
      </c>
      <c r="AL40" s="178">
        <f t="shared" si="32"/>
        <v>3.0922544640903604</v>
      </c>
      <c r="AM40" s="178">
        <f t="shared" si="32"/>
        <v>2.9933333802103839</v>
      </c>
      <c r="AN40" s="178">
        <f t="shared" si="32"/>
        <v>2.4409599211403106</v>
      </c>
      <c r="AO40" s="178">
        <f t="shared" si="32"/>
        <v>3.0553693343062638</v>
      </c>
      <c r="AP40" s="178">
        <f t="shared" si="32"/>
        <v>2.9890526462560034</v>
      </c>
      <c r="AQ40" s="178">
        <f t="shared" si="32"/>
        <v>3.0440906927318663</v>
      </c>
      <c r="AR40" s="178">
        <f>IF(AC40="","",(AC40/M40)*10)</f>
        <v>2.8814276072156284</v>
      </c>
      <c r="AS40" s="178"/>
      <c r="AT40" s="337"/>
      <c r="AW40" s="123"/>
    </row>
    <row r="41" spans="1:49" ht="20.100000000000001" customHeight="1" thickBot="1" x14ac:dyDescent="0.3">
      <c r="A41" s="41" t="str">
        <f>A19</f>
        <v>jan-jun</v>
      </c>
      <c r="B41" s="193">
        <f>SUM(B29:B34)</f>
        <v>719840.48</v>
      </c>
      <c r="C41" s="194">
        <f t="shared" ref="C41:N41" si="33">SUM(C29:C34)</f>
        <v>799220.1399999999</v>
      </c>
      <c r="D41" s="194">
        <f t="shared" si="33"/>
        <v>851083.66</v>
      </c>
      <c r="E41" s="194">
        <f t="shared" si="33"/>
        <v>850354.27</v>
      </c>
      <c r="F41" s="194">
        <f t="shared" si="33"/>
        <v>667659.81999999983</v>
      </c>
      <c r="G41" s="194">
        <f t="shared" si="33"/>
        <v>675752.42999999993</v>
      </c>
      <c r="H41" s="194">
        <f t="shared" si="33"/>
        <v>803504.81999999983</v>
      </c>
      <c r="I41" s="194">
        <f t="shared" si="33"/>
        <v>756411.4</v>
      </c>
      <c r="J41" s="194">
        <f t="shared" si="33"/>
        <v>864155.01</v>
      </c>
      <c r="K41" s="194">
        <f t="shared" si="33"/>
        <v>753367.32999999984</v>
      </c>
      <c r="L41" s="194">
        <f t="shared" si="33"/>
        <v>672548.45999999985</v>
      </c>
      <c r="M41" s="194">
        <f t="shared" si="33"/>
        <v>774317.83999999985</v>
      </c>
      <c r="N41" s="195">
        <f t="shared" si="33"/>
        <v>724976.18999999971</v>
      </c>
      <c r="O41" s="407">
        <f t="shared" si="20"/>
        <v>-6.3722734323156172E-2</v>
      </c>
      <c r="Q41" s="127"/>
      <c r="R41" s="193">
        <f>SUM(R29:R34)</f>
        <v>169214.83099999995</v>
      </c>
      <c r="S41" s="194">
        <f t="shared" ref="S41:AD41" si="34">SUM(S29:S34)</f>
        <v>169821.00400000002</v>
      </c>
      <c r="T41" s="194">
        <f t="shared" si="34"/>
        <v>173305.32699999999</v>
      </c>
      <c r="U41" s="194">
        <f t="shared" si="34"/>
        <v>179304.12299999996</v>
      </c>
      <c r="V41" s="194">
        <f t="shared" si="34"/>
        <v>180801.91000000003</v>
      </c>
      <c r="W41" s="194">
        <f t="shared" si="34"/>
        <v>186351.25999999998</v>
      </c>
      <c r="X41" s="194">
        <f t="shared" si="34"/>
        <v>188782.908</v>
      </c>
      <c r="Y41" s="194">
        <f t="shared" si="34"/>
        <v>193362.75199999989</v>
      </c>
      <c r="Z41" s="194">
        <f t="shared" si="34"/>
        <v>206901.19999999998</v>
      </c>
      <c r="AA41" s="194">
        <f t="shared" si="34"/>
        <v>199932.19699999999</v>
      </c>
      <c r="AB41" s="194">
        <f t="shared" si="34"/>
        <v>176434.60600000003</v>
      </c>
      <c r="AC41" s="194">
        <f t="shared" si="34"/>
        <v>209934.74700000006</v>
      </c>
      <c r="AD41" s="195">
        <f t="shared" si="34"/>
        <v>199995.27100000015</v>
      </c>
      <c r="AE41" s="362">
        <f t="shared" si="21"/>
        <v>-4.7345549710262613E-2</v>
      </c>
      <c r="AG41" s="231">
        <f t="shared" si="18"/>
        <v>2.3507268026938406</v>
      </c>
      <c r="AH41" s="199">
        <f t="shared" si="18"/>
        <v>2.1248338911979876</v>
      </c>
      <c r="AI41" s="199">
        <f t="shared" si="32"/>
        <v>2.0362901456714604</v>
      </c>
      <c r="AJ41" s="199">
        <f t="shared" si="32"/>
        <v>2.1085814386514454</v>
      </c>
      <c r="AK41" s="199">
        <f t="shared" si="32"/>
        <v>2.7079944693991029</v>
      </c>
      <c r="AL41" s="199">
        <f t="shared" si="32"/>
        <v>2.7576853848679459</v>
      </c>
      <c r="AM41" s="199">
        <f t="shared" si="32"/>
        <v>2.349493161721171</v>
      </c>
      <c r="AN41" s="199">
        <f t="shared" si="32"/>
        <v>2.5563172633305085</v>
      </c>
      <c r="AO41" s="199">
        <f t="shared" si="32"/>
        <v>2.3942602612464166</v>
      </c>
      <c r="AP41" s="199">
        <f t="shared" si="32"/>
        <v>2.6538474531408207</v>
      </c>
      <c r="AQ41" s="199">
        <f t="shared" si="32"/>
        <v>2.6233738755419953</v>
      </c>
      <c r="AR41" s="199">
        <f>IF(AC41="","",(AC41/M41)*10)</f>
        <v>2.7112218801519554</v>
      </c>
      <c r="AS41" s="199">
        <f>IF(AD41="","",(AD41/N41)*10)</f>
        <v>2.7586460598106024</v>
      </c>
      <c r="AT41" s="407">
        <f t="shared" ref="AT41:AT42" si="35">IF(AS41="","",(AS41-AR41)/AR41)</f>
        <v>1.7491810613445256E-2</v>
      </c>
      <c r="AW41" s="123"/>
    </row>
    <row r="42" spans="1:49" ht="20.100000000000001" customHeight="1" x14ac:dyDescent="0.25">
      <c r="A42" s="139" t="s">
        <v>85</v>
      </c>
      <c r="B42" s="135">
        <f>SUM(B29:B31)</f>
        <v>337442.86</v>
      </c>
      <c r="C42" s="175">
        <f>SUM(C29:C31)</f>
        <v>332800.42999999988</v>
      </c>
      <c r="D42" s="175">
        <f>SUM(D29:D31)</f>
        <v>434832.52999999991</v>
      </c>
      <c r="E42" s="175">
        <f t="shared" ref="E42:M42" si="36">SUM(E29:E31)</f>
        <v>397992.19999999995</v>
      </c>
      <c r="F42" s="175">
        <f t="shared" si="36"/>
        <v>320914.02999999997</v>
      </c>
      <c r="G42" s="175">
        <f t="shared" si="36"/>
        <v>319240.09999999998</v>
      </c>
      <c r="H42" s="175">
        <f t="shared" si="36"/>
        <v>375788.15999999986</v>
      </c>
      <c r="I42" s="175">
        <f t="shared" si="36"/>
        <v>329821.17</v>
      </c>
      <c r="J42" s="175">
        <f t="shared" si="36"/>
        <v>409296.98</v>
      </c>
      <c r="K42" s="175">
        <f t="shared" si="36"/>
        <v>362582.60999999987</v>
      </c>
      <c r="L42" s="175">
        <f t="shared" si="36"/>
        <v>323969.94999999995</v>
      </c>
      <c r="M42" s="175">
        <f t="shared" si="36"/>
        <v>371518.00999999989</v>
      </c>
      <c r="N42" s="175">
        <f t="shared" ref="N42" si="37">SUM(N29:N31)</f>
        <v>345457.89999999985</v>
      </c>
      <c r="O42" s="407">
        <f t="shared" si="20"/>
        <v>-7.0144943982661981E-2</v>
      </c>
      <c r="Q42" s="126" t="s">
        <v>85</v>
      </c>
      <c r="R42" s="24">
        <f>SUM(R29:R31)</f>
        <v>82216.569999999963</v>
      </c>
      <c r="S42" s="175">
        <f>SUM(S29:S31)</f>
        <v>78766.856</v>
      </c>
      <c r="T42" s="175">
        <f>SUM(T29:T31)</f>
        <v>86315.356999999989</v>
      </c>
      <c r="U42" s="175">
        <f t="shared" ref="U42:AD42" si="38">SUM(U29:U31)</f>
        <v>84446.709999999992</v>
      </c>
      <c r="V42" s="175">
        <f t="shared" si="38"/>
        <v>88812.746000000028</v>
      </c>
      <c r="W42" s="175">
        <f t="shared" si="38"/>
        <v>88470.203999999969</v>
      </c>
      <c r="X42" s="175">
        <f t="shared" si="38"/>
        <v>91011.791000000027</v>
      </c>
      <c r="Y42" s="175">
        <f t="shared" si="38"/>
        <v>89366.013999999952</v>
      </c>
      <c r="Z42" s="175">
        <f t="shared" si="38"/>
        <v>99643.168000000005</v>
      </c>
      <c r="AA42" s="175">
        <f t="shared" si="38"/>
        <v>99340.117999999988</v>
      </c>
      <c r="AB42" s="175">
        <f t="shared" si="38"/>
        <v>86053.720000000016</v>
      </c>
      <c r="AC42" s="175">
        <f t="shared" si="38"/>
        <v>101509.05600000001</v>
      </c>
      <c r="AD42" s="175">
        <f t="shared" si="38"/>
        <v>97458.484000000055</v>
      </c>
      <c r="AE42" s="337">
        <f t="shared" si="21"/>
        <v>-3.9903553038656531E-2</v>
      </c>
      <c r="AG42" s="229">
        <f t="shared" si="18"/>
        <v>2.4364590200545351</v>
      </c>
      <c r="AH42" s="177">
        <f t="shared" si="18"/>
        <v>2.3667894900255999</v>
      </c>
      <c r="AI42" s="177">
        <f t="shared" si="18"/>
        <v>1.9850252923809542</v>
      </c>
      <c r="AJ42" s="177">
        <f t="shared" si="18"/>
        <v>2.1218182165379122</v>
      </c>
      <c r="AK42" s="177">
        <f t="shared" si="18"/>
        <v>2.7674934000236773</v>
      </c>
      <c r="AL42" s="177">
        <f t="shared" si="18"/>
        <v>2.7712747865947911</v>
      </c>
      <c r="AM42" s="177">
        <f t="shared" si="18"/>
        <v>2.4218908599994227</v>
      </c>
      <c r="AN42" s="177">
        <f t="shared" si="18"/>
        <v>2.7095293488892769</v>
      </c>
      <c r="AO42" s="177">
        <f t="shared" si="18"/>
        <v>2.4344955587016552</v>
      </c>
      <c r="AP42" s="177">
        <f t="shared" si="18"/>
        <v>2.7397926778672597</v>
      </c>
      <c r="AQ42" s="177">
        <f t="shared" si="18"/>
        <v>2.6562253690504329</v>
      </c>
      <c r="AR42" s="177">
        <f t="shared" si="18"/>
        <v>2.7322782009948869</v>
      </c>
      <c r="AS42" s="409">
        <f>IF(AD42="","",(AD42/N42)*10)</f>
        <v>2.8211392473583641</v>
      </c>
      <c r="AT42" s="407">
        <f t="shared" si="35"/>
        <v>3.2522693454539411E-2</v>
      </c>
      <c r="AW42" s="123"/>
    </row>
    <row r="43" spans="1:49" ht="20.100000000000001" customHeight="1" x14ac:dyDescent="0.25">
      <c r="A43" s="139" t="s">
        <v>86</v>
      </c>
      <c r="B43" s="135">
        <f>SUM(B32:B34)</f>
        <v>382397.61999999994</v>
      </c>
      <c r="C43" s="175">
        <f>SUM(C32:C34)</f>
        <v>466419.70999999996</v>
      </c>
      <c r="D43" s="175">
        <f>SUM(D32:D34)</f>
        <v>416251.13000000024</v>
      </c>
      <c r="E43" s="175">
        <f t="shared" ref="E43:M43" si="39">SUM(E32:E34)</f>
        <v>452362.07000000007</v>
      </c>
      <c r="F43" s="175">
        <f t="shared" si="39"/>
        <v>346745.78999999992</v>
      </c>
      <c r="G43" s="175">
        <f t="shared" si="39"/>
        <v>356512.32999999996</v>
      </c>
      <c r="H43" s="175">
        <f t="shared" si="39"/>
        <v>427716.65999999992</v>
      </c>
      <c r="I43" s="175">
        <f t="shared" si="39"/>
        <v>426590.23</v>
      </c>
      <c r="J43" s="175">
        <f t="shared" si="39"/>
        <v>454858.03</v>
      </c>
      <c r="K43" s="175">
        <f t="shared" si="39"/>
        <v>390784.71999999991</v>
      </c>
      <c r="L43" s="175">
        <f t="shared" si="39"/>
        <v>348578.50999999989</v>
      </c>
      <c r="M43" s="175">
        <f t="shared" si="39"/>
        <v>402799.82999999984</v>
      </c>
      <c r="N43" s="175">
        <f t="shared" ref="N43" si="40">SUM(N32:N34)</f>
        <v>379518.28999999992</v>
      </c>
      <c r="O43" s="337">
        <f t="shared" si="20"/>
        <v>-5.7799279607441564E-2</v>
      </c>
      <c r="Q43" s="127" t="s">
        <v>86</v>
      </c>
      <c r="R43" s="24">
        <f>SUM(R32:R34)</f>
        <v>86998.260999999969</v>
      </c>
      <c r="S43" s="175">
        <f>SUM(S32:S34)</f>
        <v>91054.148000000016</v>
      </c>
      <c r="T43" s="175">
        <f>SUM(T32:T34)</f>
        <v>86989.97</v>
      </c>
      <c r="U43" s="175">
        <f t="shared" ref="U43:AD43" si="41">SUM(U32:U34)</f>
        <v>94857.412999999986</v>
      </c>
      <c r="V43" s="175">
        <f t="shared" si="41"/>
        <v>91989.164000000033</v>
      </c>
      <c r="W43" s="175">
        <f t="shared" si="41"/>
        <v>97881.056000000011</v>
      </c>
      <c r="X43" s="175">
        <f t="shared" si="41"/>
        <v>97771.116999999969</v>
      </c>
      <c r="Y43" s="175">
        <f t="shared" si="41"/>
        <v>103996.73799999995</v>
      </c>
      <c r="Z43" s="175">
        <f t="shared" si="41"/>
        <v>107258.03199999998</v>
      </c>
      <c r="AA43" s="175">
        <f t="shared" si="41"/>
        <v>100592.079</v>
      </c>
      <c r="AB43" s="175">
        <f t="shared" si="41"/>
        <v>90380.885999999999</v>
      </c>
      <c r="AC43" s="175">
        <f t="shared" si="41"/>
        <v>108425.69100000005</v>
      </c>
      <c r="AD43" s="175">
        <f t="shared" si="41"/>
        <v>102536.78700000008</v>
      </c>
      <c r="AE43" s="337">
        <f t="shared" si="21"/>
        <v>-5.4312810420548419E-2</v>
      </c>
      <c r="AG43" s="230">
        <f t="shared" si="18"/>
        <v>2.2750732862824821</v>
      </c>
      <c r="AH43" s="178">
        <f t="shared" si="18"/>
        <v>1.9521934010893327</v>
      </c>
      <c r="AI43" s="178">
        <f t="shared" si="18"/>
        <v>2.0898434558003469</v>
      </c>
      <c r="AJ43" s="178">
        <f t="shared" si="18"/>
        <v>2.0969356029341712</v>
      </c>
      <c r="AK43" s="178">
        <f t="shared" si="18"/>
        <v>2.6529280715996597</v>
      </c>
      <c r="AL43" s="178">
        <f t="shared" si="18"/>
        <v>2.7455167118623924</v>
      </c>
      <c r="AM43" s="178">
        <f t="shared" si="18"/>
        <v>2.2858851698692302</v>
      </c>
      <c r="AN43" s="178">
        <f t="shared" si="18"/>
        <v>2.4378602857360319</v>
      </c>
      <c r="AO43" s="178">
        <f t="shared" si="18"/>
        <v>2.3580551496474618</v>
      </c>
      <c r="AP43" s="178">
        <f t="shared" si="18"/>
        <v>2.5741047142273121</v>
      </c>
      <c r="AQ43" s="178">
        <f t="shared" si="18"/>
        <v>2.5928415954270969</v>
      </c>
      <c r="AR43" s="178">
        <f t="shared" si="18"/>
        <v>2.6918008133220934</v>
      </c>
      <c r="AS43" s="475">
        <f>IF(AD43="","",(AD43/N43)*10)</f>
        <v>2.7017614091800453</v>
      </c>
      <c r="AT43" s="337">
        <f t="shared" ref="AT43" si="42">IF(AS43="","",(AS43-AR43)/AR43)</f>
        <v>3.7003465518902715E-3</v>
      </c>
      <c r="AW43" s="123"/>
    </row>
    <row r="44" spans="1:49" ht="20.100000000000001" customHeight="1" x14ac:dyDescent="0.25">
      <c r="A44" s="139" t="s">
        <v>87</v>
      </c>
      <c r="B44" s="135">
        <f>SUM(B35:B37)</f>
        <v>350097.77999999997</v>
      </c>
      <c r="C44" s="175">
        <f>SUM(C35:C37)</f>
        <v>402574.6700000001</v>
      </c>
      <c r="D44" s="175">
        <f>SUM(D35:D37)</f>
        <v>433753.65999999992</v>
      </c>
      <c r="E44" s="175">
        <f t="shared" ref="E44:M44" si="43">SUM(E35:E37)</f>
        <v>380039.47999999986</v>
      </c>
      <c r="F44" s="175">
        <f t="shared" si="43"/>
        <v>326934.71000000002</v>
      </c>
      <c r="G44" s="175">
        <f t="shared" si="43"/>
        <v>312275.05999999988</v>
      </c>
      <c r="H44" s="175">
        <f t="shared" si="43"/>
        <v>397927.66000000009</v>
      </c>
      <c r="I44" s="175">
        <f t="shared" si="43"/>
        <v>401306.53999999992</v>
      </c>
      <c r="J44" s="175">
        <f t="shared" si="43"/>
        <v>370175.25</v>
      </c>
      <c r="K44" s="175">
        <f t="shared" si="43"/>
        <v>378308.29999999981</v>
      </c>
      <c r="L44" s="175">
        <f t="shared" si="43"/>
        <v>363918.54</v>
      </c>
      <c r="M44" s="175">
        <f t="shared" si="43"/>
        <v>337143.84999999986</v>
      </c>
      <c r="N44" s="175"/>
      <c r="O44" s="337" t="str">
        <f t="shared" si="20"/>
        <v/>
      </c>
      <c r="Q44" s="127" t="s">
        <v>87</v>
      </c>
      <c r="R44" s="24">
        <f>SUM(R35:R37)</f>
        <v>91499.962999999989</v>
      </c>
      <c r="S44" s="175">
        <f>SUM(S35:S37)</f>
        <v>94301.094000000012</v>
      </c>
      <c r="T44" s="175">
        <f>SUM(T35:T37)</f>
        <v>95143.493000000002</v>
      </c>
      <c r="U44" s="175">
        <f t="shared" ref="U44:AC44" si="44">SUM(U35:U37)</f>
        <v>95010.713999999993</v>
      </c>
      <c r="V44" s="175">
        <f t="shared" si="44"/>
        <v>96933.330000000016</v>
      </c>
      <c r="W44" s="175">
        <f t="shared" si="44"/>
        <v>97029.099999999919</v>
      </c>
      <c r="X44" s="175">
        <f t="shared" si="44"/>
        <v>103464.25199999993</v>
      </c>
      <c r="Y44" s="175">
        <f t="shared" si="44"/>
        <v>101256.62400000007</v>
      </c>
      <c r="Z44" s="175">
        <f t="shared" si="44"/>
        <v>103099.24100000001</v>
      </c>
      <c r="AA44" s="175">
        <f t="shared" si="44"/>
        <v>114633.18400000001</v>
      </c>
      <c r="AB44" s="175">
        <f t="shared" si="44"/>
        <v>101186.17999999993</v>
      </c>
      <c r="AC44" s="175">
        <f t="shared" si="44"/>
        <v>99045.043999999994</v>
      </c>
      <c r="AD44" s="175"/>
      <c r="AE44" s="337" t="str">
        <f t="shared" si="21"/>
        <v/>
      </c>
      <c r="AG44" s="230">
        <f t="shared" si="18"/>
        <v>2.613554504687233</v>
      </c>
      <c r="AH44" s="178">
        <f t="shared" si="18"/>
        <v>2.3424497621770386</v>
      </c>
      <c r="AI44" s="178">
        <f t="shared" si="18"/>
        <v>2.1934914163029777</v>
      </c>
      <c r="AJ44" s="178">
        <f t="shared" si="18"/>
        <v>2.5000222082189993</v>
      </c>
      <c r="AK44" s="178">
        <f t="shared" si="18"/>
        <v>2.9649140037776966</v>
      </c>
      <c r="AL44" s="178">
        <f t="shared" si="18"/>
        <v>3.1071677642140223</v>
      </c>
      <c r="AM44" s="178">
        <f t="shared" si="18"/>
        <v>2.6000769084511473</v>
      </c>
      <c r="AN44" s="178">
        <f t="shared" si="18"/>
        <v>2.5231740305054604</v>
      </c>
      <c r="AO44" s="178">
        <f t="shared" si="18"/>
        <v>2.7851467919586739</v>
      </c>
      <c r="AP44" s="178">
        <f t="shared" si="18"/>
        <v>3.0301524973150222</v>
      </c>
      <c r="AQ44" s="178">
        <f t="shared" si="18"/>
        <v>2.780462352921067</v>
      </c>
      <c r="AR44" s="178">
        <f t="shared" si="18"/>
        <v>2.9377680773355359</v>
      </c>
      <c r="AS44" s="178"/>
      <c r="AT44" s="337"/>
      <c r="AW44" s="123"/>
    </row>
    <row r="45" spans="1:49" ht="20.100000000000001" customHeight="1" thickBot="1" x14ac:dyDescent="0.3">
      <c r="A45" s="140" t="s">
        <v>88</v>
      </c>
      <c r="B45" s="228">
        <f>SUM(B38:B40)</f>
        <v>427021.0799999999</v>
      </c>
      <c r="C45" s="176">
        <f>SUM(C38:C40)</f>
        <v>480037.80000000005</v>
      </c>
      <c r="D45" s="176">
        <f>IF(D40="","",SUM(D38:D40))</f>
        <v>581834.22999999986</v>
      </c>
      <c r="E45" s="176">
        <f t="shared" ref="E45:N45" si="45">IF(E40="","",SUM(E38:E40))</f>
        <v>407657.96999999974</v>
      </c>
      <c r="F45" s="176">
        <f t="shared" si="45"/>
        <v>389896.20999999979</v>
      </c>
      <c r="G45" s="176">
        <f t="shared" si="45"/>
        <v>414494.53</v>
      </c>
      <c r="H45" s="176">
        <f t="shared" si="45"/>
        <v>445352.96000000014</v>
      </c>
      <c r="I45" s="176">
        <f t="shared" si="45"/>
        <v>520911.64999999973</v>
      </c>
      <c r="J45" s="176">
        <f t="shared" si="45"/>
        <v>447178.6</v>
      </c>
      <c r="K45" s="176">
        <f t="shared" si="45"/>
        <v>436294.14999999967</v>
      </c>
      <c r="L45" s="176">
        <f t="shared" si="45"/>
        <v>375280.25999999972</v>
      </c>
      <c r="M45" s="176">
        <f>SUM(M38:M40)</f>
        <v>397265.69</v>
      </c>
      <c r="N45" s="141" t="str">
        <f t="shared" si="45"/>
        <v/>
      </c>
      <c r="O45" s="349" t="str">
        <f t="shared" si="20"/>
        <v/>
      </c>
      <c r="Q45" s="128" t="s">
        <v>88</v>
      </c>
      <c r="R45" s="26">
        <f>SUM(R38:R40)</f>
        <v>125441.85800000001</v>
      </c>
      <c r="S45" s="176">
        <f>SUM(S38:S40)</f>
        <v>126865.47399999999</v>
      </c>
      <c r="T45" s="176">
        <f>IF(T40="","",SUM(T38:T40))</f>
        <v>137614.27400000003</v>
      </c>
      <c r="U45" s="176">
        <f t="shared" ref="U45:AD45" si="46">IF(U40="","",SUM(U38:U40))</f>
        <v>133283.21699999986</v>
      </c>
      <c r="V45" s="176">
        <f t="shared" si="46"/>
        <v>129217.92900000005</v>
      </c>
      <c r="W45" s="176">
        <f t="shared" si="46"/>
        <v>138507.0309999999</v>
      </c>
      <c r="X45" s="176">
        <f t="shared" si="46"/>
        <v>139017.64100000003</v>
      </c>
      <c r="Y45" s="176">
        <f t="shared" si="46"/>
        <v>147745.076</v>
      </c>
      <c r="Z45" s="176">
        <f t="shared" si="46"/>
        <v>144201.65400000001</v>
      </c>
      <c r="AA45" s="176">
        <f t="shared" si="46"/>
        <v>140364.57099999997</v>
      </c>
      <c r="AB45" s="176">
        <f t="shared" si="46"/>
        <v>116333.356</v>
      </c>
      <c r="AC45" s="176">
        <f>SUM(AC38:AC40)</f>
        <v>120666.09900000007</v>
      </c>
      <c r="AD45" s="176" t="str">
        <f t="shared" si="46"/>
        <v/>
      </c>
      <c r="AE45" s="349" t="str">
        <f t="shared" si="21"/>
        <v/>
      </c>
      <c r="AG45" s="232">
        <f t="shared" ref="AG45:AH45" si="47">(R45/B45)*10</f>
        <v>2.9376034082439215</v>
      </c>
      <c r="AH45" s="179">
        <f t="shared" si="47"/>
        <v>2.642822586054681</v>
      </c>
      <c r="AI45" s="179">
        <f t="shared" ref="AI45:AQ45" si="48">IF(T40="","",(T45/D45)*10)</f>
        <v>2.3651800960558829</v>
      </c>
      <c r="AJ45" s="179">
        <f t="shared" si="48"/>
        <v>3.2694863539648189</v>
      </c>
      <c r="AK45" s="179">
        <f t="shared" si="48"/>
        <v>3.3141622228130947</v>
      </c>
      <c r="AL45" s="179">
        <f t="shared" si="48"/>
        <v>3.3415888745262787</v>
      </c>
      <c r="AM45" s="179">
        <f t="shared" si="48"/>
        <v>3.1215160442629593</v>
      </c>
      <c r="AN45" s="179">
        <f t="shared" si="48"/>
        <v>2.8362789736032989</v>
      </c>
      <c r="AO45" s="179">
        <f t="shared" si="48"/>
        <v>3.2246993483140747</v>
      </c>
      <c r="AP45" s="179">
        <f t="shared" si="48"/>
        <v>3.2172003910664415</v>
      </c>
      <c r="AQ45" s="179">
        <f t="shared" si="48"/>
        <v>3.0999060808580792</v>
      </c>
      <c r="AR45" s="179">
        <f>IF(AC40="","",(AC45/M45)*10)</f>
        <v>3.0374155643795984</v>
      </c>
      <c r="AS45" s="179" t="str">
        <f>IF(AD40="","",(AD45/N45)*10)</f>
        <v/>
      </c>
      <c r="AT45" s="349"/>
      <c r="AW45" s="123"/>
    </row>
    <row r="46" spans="1:49" x14ac:dyDescent="0.25"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W46" s="123"/>
    </row>
    <row r="47" spans="1:49" ht="15.75" thickBot="1" x14ac:dyDescent="0.3">
      <c r="O47" s="125" t="s">
        <v>1</v>
      </c>
      <c r="AE47" s="401">
        <v>1000</v>
      </c>
      <c r="AT47" s="401" t="s">
        <v>47</v>
      </c>
      <c r="AW47" s="123"/>
    </row>
    <row r="48" spans="1:49" ht="20.100000000000001" customHeight="1" x14ac:dyDescent="0.25">
      <c r="A48" s="437" t="s">
        <v>15</v>
      </c>
      <c r="B48" s="439" t="s">
        <v>72</v>
      </c>
      <c r="C48" s="433"/>
      <c r="D48" s="433"/>
      <c r="E48" s="433"/>
      <c r="F48" s="433"/>
      <c r="G48" s="433"/>
      <c r="H48" s="433"/>
      <c r="I48" s="433"/>
      <c r="J48" s="433"/>
      <c r="K48" s="433"/>
      <c r="L48" s="433"/>
      <c r="M48" s="433"/>
      <c r="N48" s="434"/>
      <c r="O48" s="435" t="s">
        <v>131</v>
      </c>
      <c r="Q48" s="440" t="s">
        <v>3</v>
      </c>
      <c r="R48" s="432" t="s">
        <v>72</v>
      </c>
      <c r="S48" s="433"/>
      <c r="T48" s="433"/>
      <c r="U48" s="433"/>
      <c r="V48" s="433"/>
      <c r="W48" s="433"/>
      <c r="X48" s="433"/>
      <c r="Y48" s="433"/>
      <c r="Z48" s="433"/>
      <c r="AA48" s="433"/>
      <c r="AB48" s="433"/>
      <c r="AC48" s="433"/>
      <c r="AD48" s="434"/>
      <c r="AE48" s="435" t="s">
        <v>131</v>
      </c>
      <c r="AG48" s="432" t="s">
        <v>72</v>
      </c>
      <c r="AH48" s="433"/>
      <c r="AI48" s="433"/>
      <c r="AJ48" s="433"/>
      <c r="AK48" s="433"/>
      <c r="AL48" s="433"/>
      <c r="AM48" s="433"/>
      <c r="AN48" s="433"/>
      <c r="AO48" s="433"/>
      <c r="AP48" s="433"/>
      <c r="AQ48" s="433"/>
      <c r="AR48" s="433"/>
      <c r="AS48" s="434"/>
      <c r="AT48" s="435" t="str">
        <f>AE48</f>
        <v>D       2022/2021</v>
      </c>
      <c r="AW48" s="123"/>
    </row>
    <row r="49" spans="1:49" ht="20.100000000000001" customHeight="1" thickBot="1" x14ac:dyDescent="0.3">
      <c r="A49" s="438"/>
      <c r="B49" s="117">
        <v>2010</v>
      </c>
      <c r="C49" s="153">
        <v>2011</v>
      </c>
      <c r="D49" s="153">
        <v>2012</v>
      </c>
      <c r="E49" s="153">
        <v>2013</v>
      </c>
      <c r="F49" s="153">
        <v>2014</v>
      </c>
      <c r="G49" s="153">
        <v>2015</v>
      </c>
      <c r="H49" s="153">
        <v>2016</v>
      </c>
      <c r="I49" s="153">
        <v>2017</v>
      </c>
      <c r="J49" s="153">
        <v>2018</v>
      </c>
      <c r="K49" s="330">
        <v>2019</v>
      </c>
      <c r="L49" s="330">
        <v>2020</v>
      </c>
      <c r="M49" s="330">
        <v>2021</v>
      </c>
      <c r="N49" s="151">
        <v>2022</v>
      </c>
      <c r="O49" s="436"/>
      <c r="Q49" s="441"/>
      <c r="R49" s="30">
        <v>2010</v>
      </c>
      <c r="S49" s="153">
        <v>2011</v>
      </c>
      <c r="T49" s="153">
        <v>2012</v>
      </c>
      <c r="U49" s="153">
        <v>2013</v>
      </c>
      <c r="V49" s="153">
        <v>2014</v>
      </c>
      <c r="W49" s="153">
        <v>2015</v>
      </c>
      <c r="X49" s="153">
        <v>2016</v>
      </c>
      <c r="Y49" s="153">
        <v>2017</v>
      </c>
      <c r="Z49" s="153">
        <v>2018</v>
      </c>
      <c r="AA49" s="153">
        <v>2019</v>
      </c>
      <c r="AB49" s="153">
        <v>2020</v>
      </c>
      <c r="AC49" s="153">
        <v>2021</v>
      </c>
      <c r="AD49" s="151">
        <v>2022</v>
      </c>
      <c r="AE49" s="436"/>
      <c r="AG49" s="30">
        <v>2010</v>
      </c>
      <c r="AH49" s="153">
        <v>2011</v>
      </c>
      <c r="AI49" s="153">
        <v>2012</v>
      </c>
      <c r="AJ49" s="153">
        <v>2013</v>
      </c>
      <c r="AK49" s="153">
        <v>2014</v>
      </c>
      <c r="AL49" s="153">
        <v>2015</v>
      </c>
      <c r="AM49" s="153">
        <v>2017</v>
      </c>
      <c r="AN49" s="153">
        <v>2017</v>
      </c>
      <c r="AO49" s="153">
        <v>2018</v>
      </c>
      <c r="AP49" s="153">
        <v>2019</v>
      </c>
      <c r="AQ49" s="153">
        <v>2020</v>
      </c>
      <c r="AR49" s="153">
        <v>2021</v>
      </c>
      <c r="AS49" s="151">
        <v>2022</v>
      </c>
      <c r="AT49" s="436"/>
      <c r="AW49" s="123"/>
    </row>
    <row r="50" spans="1:49" ht="3" customHeight="1" thickBot="1" x14ac:dyDescent="0.3">
      <c r="A50" s="403" t="s">
        <v>90</v>
      </c>
      <c r="B50" s="402"/>
      <c r="C50" s="402"/>
      <c r="D50" s="402"/>
      <c r="E50" s="402"/>
      <c r="F50" s="402"/>
      <c r="G50" s="402"/>
      <c r="H50" s="402"/>
      <c r="I50" s="402"/>
      <c r="J50" s="408"/>
      <c r="K50" s="402"/>
      <c r="L50" s="402"/>
      <c r="M50" s="402"/>
      <c r="N50" s="402"/>
      <c r="O50" s="404"/>
      <c r="Q50" s="403"/>
      <c r="R50" s="405">
        <v>2010</v>
      </c>
      <c r="S50" s="405">
        <v>2011</v>
      </c>
      <c r="T50" s="405">
        <v>2012</v>
      </c>
      <c r="U50" s="405"/>
      <c r="V50" s="405"/>
      <c r="W50" s="405"/>
      <c r="X50" s="405"/>
      <c r="Y50" s="405"/>
      <c r="Z50" s="405"/>
      <c r="AA50" s="405"/>
      <c r="AB50" s="405"/>
      <c r="AC50" s="405"/>
      <c r="AD50" s="405"/>
      <c r="AE50" s="406"/>
      <c r="AG50" s="405"/>
      <c r="AH50" s="405"/>
      <c r="AI50" s="405"/>
      <c r="AJ50" s="405"/>
      <c r="AK50" s="405"/>
      <c r="AL50" s="405"/>
      <c r="AM50" s="405"/>
      <c r="AN50" s="405"/>
      <c r="AO50" s="405"/>
      <c r="AP50" s="405"/>
      <c r="AQ50" s="405"/>
      <c r="AR50" s="405"/>
      <c r="AS50" s="405"/>
      <c r="AT50" s="404"/>
      <c r="AW50" s="123"/>
    </row>
    <row r="51" spans="1:49" ht="20.100000000000001" customHeight="1" x14ac:dyDescent="0.25">
      <c r="A51" s="138" t="s">
        <v>73</v>
      </c>
      <c r="B51" s="133">
        <v>77038.130000000048</v>
      </c>
      <c r="C51" s="174">
        <v>75617.27</v>
      </c>
      <c r="D51" s="174">
        <v>113844.10000000002</v>
      </c>
      <c r="E51" s="174">
        <v>93610.949999999983</v>
      </c>
      <c r="F51" s="174">
        <v>94388.039999999921</v>
      </c>
      <c r="G51" s="174">
        <v>91436.9399999999</v>
      </c>
      <c r="H51" s="174">
        <v>70145.979999999967</v>
      </c>
      <c r="I51" s="174">
        <v>96670.400000000038</v>
      </c>
      <c r="J51" s="174">
        <v>86690.71</v>
      </c>
      <c r="K51" s="242">
        <v>102746.46999999988</v>
      </c>
      <c r="L51" s="242">
        <v>136996.50000000012</v>
      </c>
      <c r="M51" s="242">
        <v>121646.66</v>
      </c>
      <c r="N51" s="130">
        <v>128659.4999999998</v>
      </c>
      <c r="O51" s="407">
        <f>IF(N51="","",(N51-M51)/M51)</f>
        <v>5.7649260571558586E-2</v>
      </c>
      <c r="Q51" s="127" t="s">
        <v>73</v>
      </c>
      <c r="R51" s="133">
        <v>14178.058999999999</v>
      </c>
      <c r="S51" s="174">
        <v>16344.844999999999</v>
      </c>
      <c r="T51" s="174">
        <v>18481.169000000002</v>
      </c>
      <c r="U51" s="174">
        <v>20000.632999999987</v>
      </c>
      <c r="V51" s="174">
        <v>18045.733999999989</v>
      </c>
      <c r="W51" s="174">
        <v>19063.57499999999</v>
      </c>
      <c r="X51" s="174">
        <v>17884.870999999992</v>
      </c>
      <c r="Y51" s="174">
        <v>22256.164000000001</v>
      </c>
      <c r="Z51" s="174">
        <v>22751.996999999999</v>
      </c>
      <c r="AA51" s="174">
        <v>25859.545000000013</v>
      </c>
      <c r="AB51" s="174">
        <v>35304.031000000017</v>
      </c>
      <c r="AC51" s="174">
        <v>29875.058000000012</v>
      </c>
      <c r="AD51" s="130">
        <v>35719.703999999983</v>
      </c>
      <c r="AE51" s="407">
        <f>IF(AD51="","",(AD51-AC51)/AC51)</f>
        <v>0.19563630637972215</v>
      </c>
      <c r="AG51" s="229">
        <f t="shared" ref="AG51:AS66" si="49">(R51/B51)*10</f>
        <v>1.8403950095881081</v>
      </c>
      <c r="AH51" s="177">
        <f t="shared" si="49"/>
        <v>2.1615227579625658</v>
      </c>
      <c r="AI51" s="177">
        <f t="shared" si="49"/>
        <v>1.6233752122420044</v>
      </c>
      <c r="AJ51" s="177">
        <f t="shared" si="49"/>
        <v>2.1365698136809841</v>
      </c>
      <c r="AK51" s="177">
        <f t="shared" si="49"/>
        <v>1.9118665881821473</v>
      </c>
      <c r="AL51" s="177">
        <f t="shared" si="49"/>
        <v>2.084887683249244</v>
      </c>
      <c r="AM51" s="177">
        <f t="shared" si="49"/>
        <v>2.5496644283820684</v>
      </c>
      <c r="AN51" s="177">
        <f t="shared" si="49"/>
        <v>2.3022728777371348</v>
      </c>
      <c r="AO51" s="177">
        <f t="shared" si="49"/>
        <v>2.6245023255663726</v>
      </c>
      <c r="AP51" s="177">
        <f t="shared" si="49"/>
        <v>2.5168305052232003</v>
      </c>
      <c r="AQ51" s="177">
        <f t="shared" si="49"/>
        <v>2.5770024051709339</v>
      </c>
      <c r="AR51" s="177">
        <f t="shared" si="49"/>
        <v>2.4558880613738192</v>
      </c>
      <c r="AS51" s="177">
        <f t="shared" si="49"/>
        <v>2.7762974362561677</v>
      </c>
      <c r="AT51" s="407">
        <f t="shared" ref="AT51" si="50">IF(AS51="","",(AS51-AR51)/AR51)</f>
        <v>0.13046578951286242</v>
      </c>
      <c r="AW51" s="123"/>
    </row>
    <row r="52" spans="1:49" ht="20.100000000000001" customHeight="1" x14ac:dyDescent="0.25">
      <c r="A52" s="139" t="s">
        <v>74</v>
      </c>
      <c r="B52" s="135">
        <v>72819.339999999982</v>
      </c>
      <c r="C52" s="175">
        <v>87274.840000000011</v>
      </c>
      <c r="D52" s="175">
        <v>101727.20000000001</v>
      </c>
      <c r="E52" s="175">
        <v>110658.78999999996</v>
      </c>
      <c r="F52" s="175">
        <v>109991.49999999996</v>
      </c>
      <c r="G52" s="175">
        <v>92866.790000000066</v>
      </c>
      <c r="H52" s="175">
        <v>72567.640000000072</v>
      </c>
      <c r="I52" s="175">
        <v>85040.37</v>
      </c>
      <c r="J52" s="175">
        <v>97721.83</v>
      </c>
      <c r="K52" s="240">
        <v>111683.34999999996</v>
      </c>
      <c r="L52" s="240">
        <v>113066.83</v>
      </c>
      <c r="M52" s="240">
        <v>124276.87000000002</v>
      </c>
      <c r="N52" s="137">
        <v>139222.91999999995</v>
      </c>
      <c r="O52" s="337">
        <f t="shared" ref="O52:O67" si="51">IF(N52="","",(N52-M52)/M52)</f>
        <v>0.12026413281892219</v>
      </c>
      <c r="Q52" s="127" t="s">
        <v>74</v>
      </c>
      <c r="R52" s="135">
        <v>14439.179</v>
      </c>
      <c r="S52" s="175">
        <v>17444.693999999992</v>
      </c>
      <c r="T52" s="175">
        <v>20090.994000000017</v>
      </c>
      <c r="U52" s="175">
        <v>22514.599000000009</v>
      </c>
      <c r="V52" s="175">
        <v>22065.344000000008</v>
      </c>
      <c r="W52" s="175">
        <v>19101.218999999997</v>
      </c>
      <c r="X52" s="175">
        <v>19254.929999999989</v>
      </c>
      <c r="Y52" s="175">
        <v>22517.317999999988</v>
      </c>
      <c r="Z52" s="175">
        <v>25713.953000000001</v>
      </c>
      <c r="AA52" s="175">
        <v>28323.108</v>
      </c>
      <c r="AB52" s="175">
        <v>28077.08600000001</v>
      </c>
      <c r="AC52" s="175">
        <v>31587.513999999974</v>
      </c>
      <c r="AD52" s="137">
        <v>37713.375000000029</v>
      </c>
      <c r="AE52" s="337">
        <f t="shared" ref="AE52:AE67" si="52">IF(AD52="","",(AD52-AC52)/AC52)</f>
        <v>0.19393298883856641</v>
      </c>
      <c r="AG52" s="230">
        <f t="shared" si="49"/>
        <v>1.9828769390109828</v>
      </c>
      <c r="AH52" s="178">
        <f t="shared" si="49"/>
        <v>1.9988227993313985</v>
      </c>
      <c r="AI52" s="178">
        <f t="shared" si="49"/>
        <v>1.9749874173279136</v>
      </c>
      <c r="AJ52" s="178">
        <f t="shared" si="49"/>
        <v>2.0345965286625685</v>
      </c>
      <c r="AK52" s="178">
        <f t="shared" si="49"/>
        <v>2.0060953800975545</v>
      </c>
      <c r="AL52" s="178">
        <f t="shared" si="49"/>
        <v>2.0568406639230217</v>
      </c>
      <c r="AM52" s="178">
        <f t="shared" si="49"/>
        <v>2.6533769046368283</v>
      </c>
      <c r="AN52" s="178">
        <f t="shared" si="49"/>
        <v>2.647838667682183</v>
      </c>
      <c r="AO52" s="178">
        <f t="shared" si="49"/>
        <v>2.631341738074287</v>
      </c>
      <c r="AP52" s="178">
        <f t="shared" si="49"/>
        <v>2.536018842558001</v>
      </c>
      <c r="AQ52" s="178">
        <f t="shared" si="49"/>
        <v>2.4832292547690611</v>
      </c>
      <c r="AR52" s="178">
        <f t="shared" si="49"/>
        <v>2.5417049850064592</v>
      </c>
      <c r="AS52" s="178">
        <f t="shared" ref="AS52" si="53">(AD52/N52)*10</f>
        <v>2.7088481551744525</v>
      </c>
      <c r="AT52" s="337">
        <f t="shared" ref="AT52" si="54">IF(AS52="","",(AS52-AR52)/AR52)</f>
        <v>6.5760255873113668E-2</v>
      </c>
      <c r="AW52" s="123"/>
    </row>
    <row r="53" spans="1:49" ht="20.100000000000001" customHeight="1" x14ac:dyDescent="0.25">
      <c r="A53" s="139" t="s">
        <v>75</v>
      </c>
      <c r="B53" s="135">
        <v>84633.959999999977</v>
      </c>
      <c r="C53" s="175">
        <v>105231.42000000006</v>
      </c>
      <c r="D53" s="175">
        <v>125552.12000000001</v>
      </c>
      <c r="E53" s="175">
        <v>103316.65999999999</v>
      </c>
      <c r="F53" s="175">
        <v>107623.27999999997</v>
      </c>
      <c r="G53" s="175">
        <v>129782.01999999996</v>
      </c>
      <c r="H53" s="175">
        <v>82471.939999999886</v>
      </c>
      <c r="I53" s="175">
        <v>109657.74999999996</v>
      </c>
      <c r="J53" s="175">
        <v>106502.67</v>
      </c>
      <c r="K53" s="240">
        <v>100151.61999999988</v>
      </c>
      <c r="L53" s="240">
        <v>137560.88999999996</v>
      </c>
      <c r="M53" s="240">
        <v>160491.21999999983</v>
      </c>
      <c r="N53" s="137">
        <v>144818.48000000007</v>
      </c>
      <c r="O53" s="337">
        <f t="shared" si="51"/>
        <v>-9.7654812518714579E-2</v>
      </c>
      <c r="Q53" s="127" t="s">
        <v>75</v>
      </c>
      <c r="R53" s="135">
        <v>16992.152000000002</v>
      </c>
      <c r="S53" s="175">
        <v>19273.382000000009</v>
      </c>
      <c r="T53" s="175">
        <v>22749.488000000016</v>
      </c>
      <c r="U53" s="175">
        <v>20836.083999999995</v>
      </c>
      <c r="V53" s="175">
        <v>21337.534000000003</v>
      </c>
      <c r="W53" s="175">
        <v>27425.90399999998</v>
      </c>
      <c r="X53" s="175">
        <v>21464.642000000003</v>
      </c>
      <c r="Y53" s="175">
        <v>29322.409999999974</v>
      </c>
      <c r="Z53" s="175">
        <v>27877.649000000001</v>
      </c>
      <c r="AA53" s="175">
        <v>26138.823000000029</v>
      </c>
      <c r="AB53" s="175">
        <v>35987.321000000011</v>
      </c>
      <c r="AC53" s="175">
        <v>45543.809999999983</v>
      </c>
      <c r="AD53" s="137">
        <v>41273.174000000035</v>
      </c>
      <c r="AE53" s="337">
        <f t="shared" si="52"/>
        <v>-9.3769844903181118E-2</v>
      </c>
      <c r="AG53" s="230">
        <f t="shared" si="49"/>
        <v>2.0077226683000542</v>
      </c>
      <c r="AH53" s="178">
        <f t="shared" si="49"/>
        <v>1.8315235126543004</v>
      </c>
      <c r="AI53" s="178">
        <f t="shared" si="49"/>
        <v>1.8119557041330736</v>
      </c>
      <c r="AJ53" s="178">
        <f t="shared" si="49"/>
        <v>2.0167206334389824</v>
      </c>
      <c r="AK53" s="178">
        <f t="shared" si="49"/>
        <v>1.9826132412987234</v>
      </c>
      <c r="AL53" s="178">
        <f t="shared" si="49"/>
        <v>2.113228319300315</v>
      </c>
      <c r="AM53" s="178">
        <f t="shared" si="49"/>
        <v>2.602660007755369</v>
      </c>
      <c r="AN53" s="178">
        <f t="shared" si="49"/>
        <v>2.6739934021991134</v>
      </c>
      <c r="AO53" s="178">
        <f t="shared" si="49"/>
        <v>2.617554001228326</v>
      </c>
      <c r="AP53" s="178">
        <f t="shared" si="49"/>
        <v>2.609925131515602</v>
      </c>
      <c r="AQ53" s="178">
        <f t="shared" si="49"/>
        <v>2.6161012043466729</v>
      </c>
      <c r="AR53" s="178">
        <f t="shared" si="49"/>
        <v>2.8377757985763976</v>
      </c>
      <c r="AS53" s="178">
        <f t="shared" ref="AS53" si="55">(AD53/N53)*10</f>
        <v>2.8499935919780417</v>
      </c>
      <c r="AT53" s="337">
        <f t="shared" ref="AT53" si="56">IF(AS53="","",(AS53-AR53)/AR53)</f>
        <v>4.3054117974271533E-3</v>
      </c>
      <c r="AW53" s="123"/>
    </row>
    <row r="54" spans="1:49" ht="20.100000000000001" customHeight="1" x14ac:dyDescent="0.25">
      <c r="A54" s="139" t="s">
        <v>76</v>
      </c>
      <c r="B54" s="135">
        <v>86281.630000000092</v>
      </c>
      <c r="C54" s="175">
        <v>90571.82</v>
      </c>
      <c r="D54" s="175">
        <v>114496.53999999998</v>
      </c>
      <c r="E54" s="175">
        <v>127144.32000000001</v>
      </c>
      <c r="F54" s="175">
        <v>101418.98</v>
      </c>
      <c r="G54" s="175">
        <v>138312.82000000012</v>
      </c>
      <c r="H54" s="175">
        <v>88569.839999999909</v>
      </c>
      <c r="I54" s="175">
        <v>90108.859999999855</v>
      </c>
      <c r="J54" s="175">
        <v>116074.35</v>
      </c>
      <c r="K54" s="240">
        <v>110198.37999999993</v>
      </c>
      <c r="L54" s="240">
        <v>117688.19999999992</v>
      </c>
      <c r="M54" s="240">
        <v>152709.8000000001</v>
      </c>
      <c r="N54" s="137">
        <v>130095.57</v>
      </c>
      <c r="O54" s="337">
        <f t="shared" si="51"/>
        <v>-0.14808630487368907</v>
      </c>
      <c r="Q54" s="127" t="s">
        <v>76</v>
      </c>
      <c r="R54" s="135">
        <v>16453.240000000009</v>
      </c>
      <c r="S54" s="175">
        <v>17348.706999999995</v>
      </c>
      <c r="T54" s="175">
        <v>21481.076000000001</v>
      </c>
      <c r="U54" s="175">
        <v>23047.187999999995</v>
      </c>
      <c r="V54" s="175">
        <v>22346.683000000005</v>
      </c>
      <c r="W54" s="175">
        <v>26898.605999999982</v>
      </c>
      <c r="X54" s="175">
        <v>21576.277000000009</v>
      </c>
      <c r="Y54" s="175">
        <v>21389.478000000017</v>
      </c>
      <c r="Z54" s="175">
        <v>27604.588</v>
      </c>
      <c r="AA54" s="175">
        <v>27317.737999999994</v>
      </c>
      <c r="AB54" s="175">
        <v>32348.051999999996</v>
      </c>
      <c r="AC54" s="175">
        <v>41453.064999999973</v>
      </c>
      <c r="AD54" s="137">
        <v>37375.296999999984</v>
      </c>
      <c r="AE54" s="337">
        <f t="shared" si="52"/>
        <v>-9.8370723612355118E-2</v>
      </c>
      <c r="AG54" s="230">
        <f t="shared" si="49"/>
        <v>1.9069227134443323</v>
      </c>
      <c r="AH54" s="178">
        <f t="shared" si="49"/>
        <v>1.915464103514757</v>
      </c>
      <c r="AI54" s="178">
        <f t="shared" si="49"/>
        <v>1.8761332001822941</v>
      </c>
      <c r="AJ54" s="178">
        <f t="shared" si="49"/>
        <v>1.8126793237794652</v>
      </c>
      <c r="AK54" s="178">
        <f t="shared" si="49"/>
        <v>2.2034024597762674</v>
      </c>
      <c r="AL54" s="178">
        <f t="shared" si="49"/>
        <v>1.9447659298682476</v>
      </c>
      <c r="AM54" s="178">
        <f t="shared" si="49"/>
        <v>2.43607496637682</v>
      </c>
      <c r="AN54" s="178">
        <f t="shared" si="49"/>
        <v>2.3737374992869791</v>
      </c>
      <c r="AO54" s="178">
        <f t="shared" si="49"/>
        <v>2.3781815706915439</v>
      </c>
      <c r="AP54" s="178">
        <f t="shared" si="49"/>
        <v>2.4789600355286541</v>
      </c>
      <c r="AQ54" s="178">
        <f t="shared" si="49"/>
        <v>2.7486232264577093</v>
      </c>
      <c r="AR54" s="178">
        <f t="shared" si="49"/>
        <v>2.7144993314116017</v>
      </c>
      <c r="AS54" s="178">
        <f t="shared" ref="AS54" si="57">(AD54/N54)*10</f>
        <v>2.8729108147187472</v>
      </c>
      <c r="AT54" s="337">
        <f t="shared" ref="AT54" si="58">IF(AS54="","",(AS54-AR54)/AR54)</f>
        <v>5.8357532630066225E-2</v>
      </c>
      <c r="AW54" s="123"/>
    </row>
    <row r="55" spans="1:49" ht="20.100000000000001" customHeight="1" x14ac:dyDescent="0.25">
      <c r="A55" s="139" t="s">
        <v>77</v>
      </c>
      <c r="B55" s="135">
        <v>103881.57000000004</v>
      </c>
      <c r="C55" s="175">
        <v>116719.58999999998</v>
      </c>
      <c r="D55" s="175">
        <v>131645.18999999994</v>
      </c>
      <c r="E55" s="175">
        <v>124200.61000000002</v>
      </c>
      <c r="F55" s="175">
        <v>115003.54999999996</v>
      </c>
      <c r="G55" s="175">
        <v>101873.18999999994</v>
      </c>
      <c r="H55" s="175">
        <v>98498.06999999992</v>
      </c>
      <c r="I55" s="175">
        <v>125707.18999999987</v>
      </c>
      <c r="J55" s="175">
        <v>118085.03</v>
      </c>
      <c r="K55" s="240">
        <v>138059.79999999987</v>
      </c>
      <c r="L55" s="240">
        <v>116199.34999999993</v>
      </c>
      <c r="M55" s="240">
        <v>158470.35999999993</v>
      </c>
      <c r="N55" s="137">
        <v>147500.70999999976</v>
      </c>
      <c r="O55" s="337">
        <f t="shared" si="51"/>
        <v>-6.9222093014745301E-2</v>
      </c>
      <c r="Q55" s="127" t="s">
        <v>77</v>
      </c>
      <c r="R55" s="135">
        <v>18200.404999999999</v>
      </c>
      <c r="S55" s="175">
        <v>20446.271000000008</v>
      </c>
      <c r="T55" s="175">
        <v>22726.202999999998</v>
      </c>
      <c r="U55" s="175">
        <v>24859.089999999986</v>
      </c>
      <c r="V55" s="175">
        <v>23995.31</v>
      </c>
      <c r="W55" s="175">
        <v>23727.782000000003</v>
      </c>
      <c r="X55" s="175">
        <v>22966.652000000002</v>
      </c>
      <c r="Y55" s="175">
        <v>30743.068000000036</v>
      </c>
      <c r="Z55" s="175">
        <v>29718.337</v>
      </c>
      <c r="AA55" s="175">
        <v>31960.788000000026</v>
      </c>
      <c r="AB55" s="175">
        <v>29316.248000000011</v>
      </c>
      <c r="AC55" s="175">
        <v>42035.093000000081</v>
      </c>
      <c r="AD55" s="137">
        <v>42328.899000000027</v>
      </c>
      <c r="AE55" s="337">
        <f t="shared" si="52"/>
        <v>6.9895408581573818E-3</v>
      </c>
      <c r="AG55" s="230">
        <f t="shared" si="49"/>
        <v>1.7520340711061637</v>
      </c>
      <c r="AH55" s="178">
        <f t="shared" si="49"/>
        <v>1.7517428736684229</v>
      </c>
      <c r="AI55" s="178">
        <f t="shared" si="49"/>
        <v>1.726322321385233</v>
      </c>
      <c r="AJ55" s="178">
        <f t="shared" si="49"/>
        <v>2.0015272066699175</v>
      </c>
      <c r="AK55" s="178">
        <f t="shared" si="49"/>
        <v>2.0864842867894087</v>
      </c>
      <c r="AL55" s="178">
        <f t="shared" si="49"/>
        <v>2.3291488172697856</v>
      </c>
      <c r="AM55" s="178">
        <f t="shared" si="49"/>
        <v>2.331685483786639</v>
      </c>
      <c r="AN55" s="178">
        <f t="shared" si="49"/>
        <v>2.4456093561553693</v>
      </c>
      <c r="AO55" s="178">
        <f t="shared" si="49"/>
        <v>2.5166896261109475</v>
      </c>
      <c r="AP55" s="178">
        <f t="shared" si="49"/>
        <v>2.3149959655163963</v>
      </c>
      <c r="AQ55" s="178">
        <f t="shared" si="49"/>
        <v>2.5229270215366979</v>
      </c>
      <c r="AR55" s="178">
        <f t="shared" si="49"/>
        <v>2.6525523763560646</v>
      </c>
      <c r="AS55" s="178">
        <f t="shared" ref="AS55" si="59">(AD55/N55)*10</f>
        <v>2.8697420507331861</v>
      </c>
      <c r="AT55" s="337">
        <f t="shared" ref="AT55" si="60">IF(AS55="","",(AS55-AR55)/AR55)</f>
        <v>8.1879504553076979E-2</v>
      </c>
      <c r="AW55" s="123"/>
    </row>
    <row r="56" spans="1:49" ht="20.100000000000001" customHeight="1" x14ac:dyDescent="0.25">
      <c r="A56" s="139" t="s">
        <v>78</v>
      </c>
      <c r="B56" s="135">
        <v>80469.45</v>
      </c>
      <c r="C56" s="175">
        <v>123040.03000000013</v>
      </c>
      <c r="D56" s="175">
        <v>125120.51999999996</v>
      </c>
      <c r="E56" s="175">
        <v>89935.11</v>
      </c>
      <c r="F56" s="175">
        <v>114563.67999999995</v>
      </c>
      <c r="G56" s="175">
        <v>112203.61000000006</v>
      </c>
      <c r="H56" s="175">
        <v>84181.98000000001</v>
      </c>
      <c r="I56" s="175">
        <v>122243.79999999989</v>
      </c>
      <c r="J56" s="175">
        <v>107462.64</v>
      </c>
      <c r="K56" s="240">
        <v>99905.849999999889</v>
      </c>
      <c r="L56" s="240">
        <v>139118.61999999991</v>
      </c>
      <c r="M56" s="240">
        <v>143847.72999999998</v>
      </c>
      <c r="N56" s="137">
        <v>133753.45000000001</v>
      </c>
      <c r="O56" s="337">
        <f t="shared" si="51"/>
        <v>-7.0173370132430801E-2</v>
      </c>
      <c r="Q56" s="127" t="s">
        <v>78</v>
      </c>
      <c r="R56" s="135">
        <v>17415.862000000005</v>
      </c>
      <c r="S56" s="175">
        <v>20004.232999999982</v>
      </c>
      <c r="T56" s="175">
        <v>23077.424999999992</v>
      </c>
      <c r="U56" s="175">
        <v>20396.612000000005</v>
      </c>
      <c r="V56" s="175">
        <v>22655.134000000016</v>
      </c>
      <c r="W56" s="175">
        <v>25022.574999999983</v>
      </c>
      <c r="X56" s="175">
        <v>20750.199000000015</v>
      </c>
      <c r="Y56" s="175">
        <v>28108.851999999995</v>
      </c>
      <c r="Z56" s="175">
        <v>27267.624</v>
      </c>
      <c r="AA56" s="175">
        <v>25611.110000000004</v>
      </c>
      <c r="AB56" s="175">
        <v>32107.317999999985</v>
      </c>
      <c r="AC56" s="175">
        <v>37813.970000000023</v>
      </c>
      <c r="AD56" s="137">
        <v>38238.284000000021</v>
      </c>
      <c r="AE56" s="337">
        <f t="shared" si="52"/>
        <v>1.1221091041220961E-2</v>
      </c>
      <c r="AG56" s="230">
        <f t="shared" si="49"/>
        <v>2.1642824699311363</v>
      </c>
      <c r="AH56" s="178">
        <f t="shared" si="49"/>
        <v>1.6258312843389231</v>
      </c>
      <c r="AI56" s="178">
        <f t="shared" si="49"/>
        <v>1.8444156881700937</v>
      </c>
      <c r="AJ56" s="178">
        <f t="shared" si="49"/>
        <v>2.2679253964330508</v>
      </c>
      <c r="AK56" s="178">
        <f t="shared" si="49"/>
        <v>1.9775145141985686</v>
      </c>
      <c r="AL56" s="178">
        <f t="shared" si="49"/>
        <v>2.2301042720461464</v>
      </c>
      <c r="AM56" s="178">
        <f t="shared" si="49"/>
        <v>2.4649217088977964</v>
      </c>
      <c r="AN56" s="178">
        <f t="shared" si="49"/>
        <v>2.2994092133916011</v>
      </c>
      <c r="AO56" s="178">
        <f t="shared" si="49"/>
        <v>2.5374049995421668</v>
      </c>
      <c r="AP56" s="178">
        <f t="shared" si="49"/>
        <v>2.5635245583717103</v>
      </c>
      <c r="AQ56" s="178">
        <f t="shared" si="49"/>
        <v>2.3079094660369694</v>
      </c>
      <c r="AR56" s="178">
        <f t="shared" si="49"/>
        <v>2.6287498593130412</v>
      </c>
      <c r="AS56" s="178">
        <f t="shared" ref="AS56" si="61">(AD56/N56)*10</f>
        <v>2.8588633788511637</v>
      </c>
      <c r="AT56" s="337">
        <f t="shared" ref="AT56" si="62">IF(AS56="","",(AS56-AR56)/AR56)</f>
        <v>8.7537244642309567E-2</v>
      </c>
      <c r="AW56" s="123"/>
    </row>
    <row r="57" spans="1:49" ht="20.100000000000001" customHeight="1" x14ac:dyDescent="0.25">
      <c r="A57" s="139" t="s">
        <v>79</v>
      </c>
      <c r="B57" s="135">
        <v>121245.22000000007</v>
      </c>
      <c r="C57" s="175">
        <v>148123.03999999998</v>
      </c>
      <c r="D57" s="175">
        <v>145034.51999999987</v>
      </c>
      <c r="E57" s="175">
        <v>118029.58</v>
      </c>
      <c r="F57" s="175">
        <v>152352.9499999999</v>
      </c>
      <c r="G57" s="175">
        <v>143202.34999999995</v>
      </c>
      <c r="H57" s="175">
        <v>113759.98999999999</v>
      </c>
      <c r="I57" s="175">
        <v>109766.18999999993</v>
      </c>
      <c r="J57" s="175">
        <v>119696.71</v>
      </c>
      <c r="K57" s="240">
        <v>134141.46999999994</v>
      </c>
      <c r="L57" s="240">
        <v>184285.92000000013</v>
      </c>
      <c r="M57" s="240">
        <v>165955.71</v>
      </c>
      <c r="N57" s="137"/>
      <c r="O57" s="337" t="str">
        <f t="shared" si="51"/>
        <v/>
      </c>
      <c r="Q57" s="127" t="s">
        <v>79</v>
      </c>
      <c r="R57" s="135">
        <v>21585.097000000031</v>
      </c>
      <c r="S57" s="175">
        <v>27388.943999999978</v>
      </c>
      <c r="T57" s="175">
        <v>30041.980000000014</v>
      </c>
      <c r="U57" s="175">
        <v>31158.237999999987</v>
      </c>
      <c r="V57" s="175">
        <v>32854.051000000014</v>
      </c>
      <c r="W57" s="175">
        <v>32382.404999999973</v>
      </c>
      <c r="X57" s="175">
        <v>26168.737000000016</v>
      </c>
      <c r="Y57" s="175">
        <v>29583.368000000006</v>
      </c>
      <c r="Z57" s="175">
        <v>33476.61</v>
      </c>
      <c r="AA57" s="175">
        <v>36683.536999999989</v>
      </c>
      <c r="AB57" s="175">
        <v>47305.887999999992</v>
      </c>
      <c r="AC57" s="175">
        <v>47700.946000000025</v>
      </c>
      <c r="AD57" s="137"/>
      <c r="AE57" s="337" t="str">
        <f t="shared" si="52"/>
        <v/>
      </c>
      <c r="AG57" s="230">
        <f t="shared" si="49"/>
        <v>1.78028436914874</v>
      </c>
      <c r="AH57" s="178">
        <f t="shared" si="49"/>
        <v>1.8490670998920886</v>
      </c>
      <c r="AI57" s="178">
        <f t="shared" si="49"/>
        <v>2.0713675613226452</v>
      </c>
      <c r="AJ57" s="178">
        <f t="shared" si="49"/>
        <v>2.6398668876056313</v>
      </c>
      <c r="AK57" s="178">
        <f t="shared" si="49"/>
        <v>2.1564433770399614</v>
      </c>
      <c r="AL57" s="178">
        <f t="shared" si="49"/>
        <v>2.2613040218962874</v>
      </c>
      <c r="AM57" s="178">
        <f t="shared" si="49"/>
        <v>2.3003462816760107</v>
      </c>
      <c r="AN57" s="178">
        <f t="shared" si="49"/>
        <v>2.695125703096739</v>
      </c>
      <c r="AO57" s="178">
        <f t="shared" si="49"/>
        <v>2.7967861439132284</v>
      </c>
      <c r="AP57" s="178">
        <f t="shared" si="49"/>
        <v>2.7346902490333531</v>
      </c>
      <c r="AQ57" s="178">
        <f t="shared" si="49"/>
        <v>2.5669833050728972</v>
      </c>
      <c r="AR57" s="178">
        <f t="shared" si="49"/>
        <v>2.8743178526367079</v>
      </c>
      <c r="AS57" s="178"/>
      <c r="AT57" s="337"/>
      <c r="AW57" s="123"/>
    </row>
    <row r="58" spans="1:49" ht="20.100000000000001" customHeight="1" x14ac:dyDescent="0.25">
      <c r="A58" s="139" t="s">
        <v>80</v>
      </c>
      <c r="B58" s="135">
        <v>103944.79999999996</v>
      </c>
      <c r="C58" s="175">
        <v>126697.19000000006</v>
      </c>
      <c r="D58" s="175">
        <v>128779.38999999998</v>
      </c>
      <c r="E58" s="175">
        <v>107220.34000000003</v>
      </c>
      <c r="F58" s="175">
        <v>93191.830000000045</v>
      </c>
      <c r="G58" s="175">
        <v>109094.74000000005</v>
      </c>
      <c r="H58" s="175">
        <v>96182.719999999987</v>
      </c>
      <c r="I58" s="175">
        <v>105906.66999999993</v>
      </c>
      <c r="J58" s="175">
        <v>100874.44</v>
      </c>
      <c r="K58" s="240">
        <v>95104.369999999879</v>
      </c>
      <c r="L58" s="240">
        <v>125189.41999999995</v>
      </c>
      <c r="M58" s="240">
        <v>143649.37999999992</v>
      </c>
      <c r="N58" s="137"/>
      <c r="O58" s="337" t="str">
        <f t="shared" si="51"/>
        <v/>
      </c>
      <c r="Q58" s="127" t="s">
        <v>80</v>
      </c>
      <c r="R58" s="135">
        <v>17333.093000000012</v>
      </c>
      <c r="S58" s="175">
        <v>19429.269</v>
      </c>
      <c r="T58" s="175">
        <v>22173.393</v>
      </c>
      <c r="U58" s="175">
        <v>23485.576000000015</v>
      </c>
      <c r="V58" s="175">
        <v>20594.052000000025</v>
      </c>
      <c r="W58" s="175">
        <v>21320.543000000012</v>
      </c>
      <c r="X58" s="175">
        <v>22518.471000000009</v>
      </c>
      <c r="Y58" s="175">
        <v>23832.374000000018</v>
      </c>
      <c r="Z58" s="175">
        <v>25445.677</v>
      </c>
      <c r="AA58" s="175">
        <v>24566.240999999998</v>
      </c>
      <c r="AB58" s="175">
        <v>31984.679000000015</v>
      </c>
      <c r="AC58" s="175">
        <v>35298.485999999997</v>
      </c>
      <c r="AD58" s="137"/>
      <c r="AE58" s="337" t="str">
        <f t="shared" si="52"/>
        <v/>
      </c>
      <c r="AG58" s="230">
        <f t="shared" si="49"/>
        <v>1.6675286305808483</v>
      </c>
      <c r="AH58" s="178">
        <f t="shared" si="49"/>
        <v>1.5335201199016324</v>
      </c>
      <c r="AI58" s="178">
        <f t="shared" si="49"/>
        <v>1.7218122402971472</v>
      </c>
      <c r="AJ58" s="178">
        <f t="shared" si="49"/>
        <v>2.1904030522566904</v>
      </c>
      <c r="AK58" s="178">
        <f t="shared" si="49"/>
        <v>2.2098559498187784</v>
      </c>
      <c r="AL58" s="178">
        <f t="shared" si="49"/>
        <v>1.9543144793232015</v>
      </c>
      <c r="AM58" s="178">
        <f t="shared" si="49"/>
        <v>2.3412179443459293</v>
      </c>
      <c r="AN58" s="178">
        <f t="shared" si="49"/>
        <v>2.250318511572504</v>
      </c>
      <c r="AO58" s="178">
        <f t="shared" si="49"/>
        <v>2.5225098647387783</v>
      </c>
      <c r="AP58" s="178">
        <f t="shared" si="49"/>
        <v>2.5830822495328061</v>
      </c>
      <c r="AQ58" s="178">
        <f t="shared" si="49"/>
        <v>2.554902722610267</v>
      </c>
      <c r="AR58" s="178">
        <f t="shared" si="49"/>
        <v>2.4572668535012139</v>
      </c>
      <c r="AS58" s="178"/>
      <c r="AT58" s="337"/>
      <c r="AW58" s="123"/>
    </row>
    <row r="59" spans="1:49" ht="20.100000000000001" customHeight="1" x14ac:dyDescent="0.25">
      <c r="A59" s="139" t="s">
        <v>81</v>
      </c>
      <c r="B59" s="135">
        <v>137727.64000000004</v>
      </c>
      <c r="C59" s="175">
        <v>135396.7600000001</v>
      </c>
      <c r="D59" s="175">
        <v>128850.10999999991</v>
      </c>
      <c r="E59" s="175">
        <v>149577.98000000007</v>
      </c>
      <c r="F59" s="175">
        <v>166278.61999999994</v>
      </c>
      <c r="G59" s="175">
        <v>139990.40999999989</v>
      </c>
      <c r="H59" s="175">
        <v>114966.93999999992</v>
      </c>
      <c r="I59" s="175">
        <v>120221.59999999985</v>
      </c>
      <c r="J59" s="175">
        <v>102458.58</v>
      </c>
      <c r="K59" s="240">
        <v>130379.02000000002</v>
      </c>
      <c r="L59" s="240">
        <v>176086.6500000002</v>
      </c>
      <c r="M59" s="240">
        <v>152978.70999999976</v>
      </c>
      <c r="N59" s="137"/>
      <c r="O59" s="337" t="str">
        <f t="shared" si="51"/>
        <v/>
      </c>
      <c r="Q59" s="127" t="s">
        <v>81</v>
      </c>
      <c r="R59" s="135">
        <v>27788.44999999999</v>
      </c>
      <c r="S59" s="175">
        <v>28869.683000000026</v>
      </c>
      <c r="T59" s="175">
        <v>26669.555999999982</v>
      </c>
      <c r="U59" s="175">
        <v>36191.052999999971</v>
      </c>
      <c r="V59" s="175">
        <v>36827.313000000016</v>
      </c>
      <c r="W59" s="175">
        <v>34137.561000000023</v>
      </c>
      <c r="X59" s="175">
        <v>30078.559999999987</v>
      </c>
      <c r="Y59" s="175">
        <v>32961.33</v>
      </c>
      <c r="Z59" s="175">
        <v>30391.468000000001</v>
      </c>
      <c r="AA59" s="175">
        <v>34622.571999999993</v>
      </c>
      <c r="AB59" s="175">
        <v>49065.408999999992</v>
      </c>
      <c r="AC59" s="175">
        <v>50534.001999999964</v>
      </c>
      <c r="AD59" s="137"/>
      <c r="AE59" s="337" t="str">
        <f t="shared" si="52"/>
        <v/>
      </c>
      <c r="AG59" s="230">
        <f t="shared" si="49"/>
        <v>2.0176378539558204</v>
      </c>
      <c r="AH59" s="178">
        <f t="shared" si="49"/>
        <v>2.1322284964573752</v>
      </c>
      <c r="AI59" s="178">
        <f t="shared" si="49"/>
        <v>2.0698124355501131</v>
      </c>
      <c r="AJ59" s="178">
        <f t="shared" si="49"/>
        <v>2.4195441735474672</v>
      </c>
      <c r="AK59" s="178">
        <f t="shared" si="49"/>
        <v>2.2147954439362096</v>
      </c>
      <c r="AL59" s="178">
        <f t="shared" si="49"/>
        <v>2.4385642559372496</v>
      </c>
      <c r="AM59" s="178">
        <f t="shared" si="49"/>
        <v>2.6162790798815738</v>
      </c>
      <c r="AN59" s="178">
        <f t="shared" si="49"/>
        <v>2.741714467283753</v>
      </c>
      <c r="AO59" s="178">
        <f t="shared" si="49"/>
        <v>2.9662199105238427</v>
      </c>
      <c r="AP59" s="178">
        <f t="shared" si="49"/>
        <v>2.6555324622013563</v>
      </c>
      <c r="AQ59" s="178">
        <f t="shared" si="49"/>
        <v>2.786435485029668</v>
      </c>
      <c r="AR59" s="178">
        <f t="shared" si="49"/>
        <v>3.3033356079417873</v>
      </c>
      <c r="AS59" s="178"/>
      <c r="AT59" s="337"/>
      <c r="AW59" s="123"/>
    </row>
    <row r="60" spans="1:49" ht="20.100000000000001" customHeight="1" x14ac:dyDescent="0.25">
      <c r="A60" s="139" t="s">
        <v>82</v>
      </c>
      <c r="B60" s="135">
        <v>96321.399999999951</v>
      </c>
      <c r="C60" s="175">
        <v>139396.15999999995</v>
      </c>
      <c r="D60" s="175">
        <v>143871.70000000001</v>
      </c>
      <c r="E60" s="175">
        <v>165296.83000000013</v>
      </c>
      <c r="F60" s="175">
        <v>162972.80000000025</v>
      </c>
      <c r="G60" s="175">
        <v>134613.07000000015</v>
      </c>
      <c r="H60" s="175">
        <v>111063.55999999998</v>
      </c>
      <c r="I60" s="175">
        <v>140311.11000000004</v>
      </c>
      <c r="J60" s="175">
        <v>124944.51</v>
      </c>
      <c r="K60" s="240">
        <v>160061.01999999993</v>
      </c>
      <c r="L60" s="240">
        <v>197211.97000000015</v>
      </c>
      <c r="M60" s="240">
        <v>167044.91999999978</v>
      </c>
      <c r="N60" s="137"/>
      <c r="O60" s="337" t="str">
        <f t="shared" si="51"/>
        <v/>
      </c>
      <c r="Q60" s="127" t="s">
        <v>82</v>
      </c>
      <c r="R60" s="135">
        <v>22777.257000000005</v>
      </c>
      <c r="S60" s="175">
        <v>31524.350999999995</v>
      </c>
      <c r="T60" s="175">
        <v>36803.372000000003</v>
      </c>
      <c r="U60" s="175">
        <v>39015.558000000005</v>
      </c>
      <c r="V60" s="175">
        <v>41900.000000000029</v>
      </c>
      <c r="W60" s="175">
        <v>32669.316000000006</v>
      </c>
      <c r="X60" s="175">
        <v>30619.310999999994</v>
      </c>
      <c r="Y60" s="175">
        <v>36041.668000000012</v>
      </c>
      <c r="Z60" s="175">
        <v>37442.144</v>
      </c>
      <c r="AA60" s="175">
        <v>42329.99000000002</v>
      </c>
      <c r="AB60" s="175">
        <v>56468.258000000016</v>
      </c>
      <c r="AC60" s="175">
        <v>50409.224999999999</v>
      </c>
      <c r="AD60" s="137"/>
      <c r="AE60" s="337" t="str">
        <f t="shared" si="52"/>
        <v/>
      </c>
      <c r="AG60" s="230">
        <f t="shared" si="49"/>
        <v>2.3647140718469641</v>
      </c>
      <c r="AH60" s="178">
        <f t="shared" si="49"/>
        <v>2.2614935016861302</v>
      </c>
      <c r="AI60" s="178">
        <f t="shared" si="49"/>
        <v>2.5580688905462297</v>
      </c>
      <c r="AJ60" s="178">
        <f t="shared" si="49"/>
        <v>2.3603331049966276</v>
      </c>
      <c r="AK60" s="178">
        <f t="shared" si="49"/>
        <v>2.5709811698639262</v>
      </c>
      <c r="AL60" s="178">
        <f t="shared" si="49"/>
        <v>2.426905203187177</v>
      </c>
      <c r="AM60" s="178">
        <f t="shared" si="49"/>
        <v>2.7569178405590455</v>
      </c>
      <c r="AN60" s="178">
        <f t="shared" si="49"/>
        <v>2.568696662723287</v>
      </c>
      <c r="AO60" s="178">
        <f t="shared" si="49"/>
        <v>2.9967018158701015</v>
      </c>
      <c r="AP60" s="178">
        <f t="shared" si="49"/>
        <v>2.6446157846551293</v>
      </c>
      <c r="AQ60" s="178">
        <f t="shared" si="49"/>
        <v>2.8633281235413843</v>
      </c>
      <c r="AR60" s="178">
        <f t="shared" si="49"/>
        <v>3.0177047586960484</v>
      </c>
      <c r="AS60" s="178"/>
      <c r="AT60" s="337"/>
      <c r="AW60" s="123"/>
    </row>
    <row r="61" spans="1:49" ht="20.100000000000001" customHeight="1" x14ac:dyDescent="0.25">
      <c r="A61" s="139" t="s">
        <v>83</v>
      </c>
      <c r="B61" s="135">
        <v>128709.03000000012</v>
      </c>
      <c r="C61" s="175">
        <v>150076.9599999999</v>
      </c>
      <c r="D61" s="175">
        <v>143385.01999999976</v>
      </c>
      <c r="E61" s="175">
        <v>130629.12999999999</v>
      </c>
      <c r="F61" s="175">
        <v>133047.13999999996</v>
      </c>
      <c r="G61" s="175">
        <v>119520.93999999986</v>
      </c>
      <c r="H61" s="175">
        <v>122238.15999999995</v>
      </c>
      <c r="I61" s="175">
        <v>104404.10999999999</v>
      </c>
      <c r="J61" s="175">
        <v>112380.65</v>
      </c>
      <c r="K61" s="240">
        <v>122802.49999999997</v>
      </c>
      <c r="L61" s="240">
        <v>177093.93000000025</v>
      </c>
      <c r="M61" s="240">
        <v>164471.48999999987</v>
      </c>
      <c r="N61" s="137"/>
      <c r="O61" s="337" t="str">
        <f t="shared" si="51"/>
        <v/>
      </c>
      <c r="Q61" s="127" t="s">
        <v>83</v>
      </c>
      <c r="R61" s="135">
        <v>25464.052000000007</v>
      </c>
      <c r="S61" s="175">
        <v>29523.48000000001</v>
      </c>
      <c r="T61" s="175">
        <v>31498.723000000002</v>
      </c>
      <c r="U61" s="175">
        <v>30997.326000000052</v>
      </c>
      <c r="V61" s="175">
        <v>32940.034999999967</v>
      </c>
      <c r="W61" s="175">
        <v>29831.125000000007</v>
      </c>
      <c r="X61" s="175">
        <v>34519.751000000018</v>
      </c>
      <c r="Y61" s="175">
        <v>30903.571</v>
      </c>
      <c r="Z61" s="175">
        <v>32156.462</v>
      </c>
      <c r="AA61" s="175">
        <v>33336.43499999999</v>
      </c>
      <c r="AB61" s="175">
        <v>49473.65399999998</v>
      </c>
      <c r="AC61" s="175">
        <v>50897.267000000043</v>
      </c>
      <c r="AD61" s="137"/>
      <c r="AE61" s="337" t="str">
        <f t="shared" si="52"/>
        <v/>
      </c>
      <c r="AG61" s="230">
        <f t="shared" si="49"/>
        <v>1.9784200067392308</v>
      </c>
      <c r="AH61" s="178">
        <f t="shared" si="49"/>
        <v>1.9672226836151285</v>
      </c>
      <c r="AI61" s="178">
        <f t="shared" ref="AI61:AS63" si="63">IF(T61="","",(T61/D61)*10)</f>
        <v>2.1967931517532344</v>
      </c>
      <c r="AJ61" s="178">
        <f t="shared" si="63"/>
        <v>2.3729260081576027</v>
      </c>
      <c r="AK61" s="178">
        <f t="shared" si="63"/>
        <v>2.4758168420606395</v>
      </c>
      <c r="AL61" s="178">
        <f t="shared" si="63"/>
        <v>2.4958910965727048</v>
      </c>
      <c r="AM61" s="178">
        <f t="shared" si="63"/>
        <v>2.8239750172941114</v>
      </c>
      <c r="AN61" s="178">
        <f t="shared" si="63"/>
        <v>2.95999563618712</v>
      </c>
      <c r="AO61" s="178">
        <f t="shared" si="63"/>
        <v>2.8613877922934243</v>
      </c>
      <c r="AP61" s="178">
        <f t="shared" si="63"/>
        <v>2.7146381384743794</v>
      </c>
      <c r="AQ61" s="178">
        <f t="shared" si="63"/>
        <v>2.7936391721613445</v>
      </c>
      <c r="AR61" s="178">
        <f t="shared" si="63"/>
        <v>3.094595117974555</v>
      </c>
      <c r="AS61" s="178" t="str">
        <f t="shared" si="63"/>
        <v/>
      </c>
      <c r="AT61" s="337" t="str">
        <f t="shared" ref="AT61:AT67" si="64">IF(AS61="","",(AS61-AR61)/AR61)</f>
        <v/>
      </c>
      <c r="AW61" s="123"/>
    </row>
    <row r="62" spans="1:49" ht="20.100000000000001" customHeight="1" thickBot="1" x14ac:dyDescent="0.3">
      <c r="A62" s="140" t="s">
        <v>84</v>
      </c>
      <c r="B62" s="228">
        <v>76422.39</v>
      </c>
      <c r="C62" s="176">
        <v>98632.750000000015</v>
      </c>
      <c r="D62" s="176">
        <v>93700.91999999994</v>
      </c>
      <c r="E62" s="176">
        <v>82943.079999999973</v>
      </c>
      <c r="F62" s="176">
        <v>100845.22000000002</v>
      </c>
      <c r="G62" s="176">
        <v>82769.729999999952</v>
      </c>
      <c r="H62" s="176">
        <v>78072.589999999866</v>
      </c>
      <c r="I62" s="176">
        <v>92901.83</v>
      </c>
      <c r="J62" s="176">
        <v>77572.28</v>
      </c>
      <c r="K62" s="241">
        <v>90006.149999999892</v>
      </c>
      <c r="L62" s="241">
        <v>119138.44999999997</v>
      </c>
      <c r="M62" s="241">
        <v>123755.49</v>
      </c>
      <c r="N62" s="141"/>
      <c r="O62" s="337" t="str">
        <f t="shared" si="51"/>
        <v/>
      </c>
      <c r="Q62" s="128" t="s">
        <v>84</v>
      </c>
      <c r="R62" s="228">
        <v>15596.707000000013</v>
      </c>
      <c r="S62" s="176">
        <v>18332.828999999987</v>
      </c>
      <c r="T62" s="176">
        <v>21648.361999999994</v>
      </c>
      <c r="U62" s="176">
        <v>20693.550999999999</v>
      </c>
      <c r="V62" s="176">
        <v>23770.443999999989</v>
      </c>
      <c r="W62" s="176">
        <v>22065.902999999984</v>
      </c>
      <c r="X62" s="176">
        <v>24906.423000000003</v>
      </c>
      <c r="Y62" s="176">
        <v>28016.947000000004</v>
      </c>
      <c r="Z62" s="176">
        <v>26292.933000000001</v>
      </c>
      <c r="AA62" s="176">
        <v>27722.498999999978</v>
      </c>
      <c r="AB62" s="176">
        <v>34797.590000000011</v>
      </c>
      <c r="AC62" s="176">
        <v>34642.825000000055</v>
      </c>
      <c r="AD62" s="141"/>
      <c r="AE62" s="337" t="str">
        <f t="shared" si="52"/>
        <v/>
      </c>
      <c r="AG62" s="230">
        <f t="shared" si="49"/>
        <v>2.0408556968710365</v>
      </c>
      <c r="AH62" s="178">
        <f t="shared" si="49"/>
        <v>1.8586959199657298</v>
      </c>
      <c r="AI62" s="178">
        <f t="shared" si="63"/>
        <v>2.3103681372605527</v>
      </c>
      <c r="AJ62" s="178">
        <f t="shared" si="63"/>
        <v>2.494909882777443</v>
      </c>
      <c r="AK62" s="178">
        <f t="shared" si="63"/>
        <v>2.357121537342076</v>
      </c>
      <c r="AL62" s="178">
        <f t="shared" si="63"/>
        <v>2.6659387435479127</v>
      </c>
      <c r="AM62" s="178">
        <f t="shared" si="63"/>
        <v>3.190162257970441</v>
      </c>
      <c r="AN62" s="178">
        <f t="shared" si="63"/>
        <v>3.0157583548138938</v>
      </c>
      <c r="AO62" s="178">
        <f t="shared" si="63"/>
        <v>3.3894753383554024</v>
      </c>
      <c r="AP62" s="178">
        <f t="shared" si="63"/>
        <v>3.080067195408315</v>
      </c>
      <c r="AQ62" s="178">
        <f t="shared" si="63"/>
        <v>2.920769071613742</v>
      </c>
      <c r="AR62" s="178">
        <f t="shared" si="63"/>
        <v>2.7992960150697193</v>
      </c>
      <c r="AS62" s="178" t="str">
        <f t="shared" si="63"/>
        <v/>
      </c>
      <c r="AT62" s="337" t="str">
        <f t="shared" si="64"/>
        <v/>
      </c>
      <c r="AW62" s="123"/>
    </row>
    <row r="63" spans="1:49" ht="20.100000000000001" customHeight="1" thickBot="1" x14ac:dyDescent="0.3">
      <c r="A63" s="41" t="str">
        <f>A19</f>
        <v>jan-jun</v>
      </c>
      <c r="B63" s="193">
        <f>SUM(B51:B56)</f>
        <v>505124.08000000013</v>
      </c>
      <c r="C63" s="194">
        <f t="shared" ref="C63:N63" si="65">SUM(C51:C56)</f>
        <v>598454.9700000002</v>
      </c>
      <c r="D63" s="194">
        <f t="shared" si="65"/>
        <v>712385.66999999993</v>
      </c>
      <c r="E63" s="194">
        <f t="shared" si="65"/>
        <v>648866.43999999994</v>
      </c>
      <c r="F63" s="194">
        <f t="shared" si="65"/>
        <v>642989.02999999968</v>
      </c>
      <c r="G63" s="194">
        <f t="shared" si="65"/>
        <v>666475.37000000011</v>
      </c>
      <c r="H63" s="194">
        <f t="shared" si="65"/>
        <v>496435.44999999972</v>
      </c>
      <c r="I63" s="194">
        <f t="shared" si="65"/>
        <v>629428.36999999965</v>
      </c>
      <c r="J63" s="194">
        <f t="shared" si="65"/>
        <v>632537.2300000001</v>
      </c>
      <c r="K63" s="194">
        <f t="shared" si="65"/>
        <v>662745.46999999939</v>
      </c>
      <c r="L63" s="194">
        <f t="shared" si="65"/>
        <v>760630.3899999999</v>
      </c>
      <c r="M63" s="194">
        <f t="shared" si="65"/>
        <v>861442.6399999999</v>
      </c>
      <c r="N63" s="195">
        <f t="shared" si="65"/>
        <v>824050.62999999942</v>
      </c>
      <c r="O63" s="407">
        <f t="shared" si="51"/>
        <v>-4.3406267885695189E-2</v>
      </c>
      <c r="Q63" s="127"/>
      <c r="R63" s="193">
        <f>SUM(R51:R56)</f>
        <v>97678.897000000012</v>
      </c>
      <c r="S63" s="194">
        <f t="shared" ref="S63:AD63" si="66">SUM(S51:S56)</f>
        <v>110862.13199999998</v>
      </c>
      <c r="T63" s="194">
        <f t="shared" si="66"/>
        <v>128606.35500000001</v>
      </c>
      <c r="U63" s="194">
        <f t="shared" si="66"/>
        <v>131654.20599999998</v>
      </c>
      <c r="V63" s="194">
        <f t="shared" si="66"/>
        <v>130445.73900000002</v>
      </c>
      <c r="W63" s="194">
        <f t="shared" si="66"/>
        <v>141239.66099999996</v>
      </c>
      <c r="X63" s="194">
        <f t="shared" si="66"/>
        <v>123897.57100000003</v>
      </c>
      <c r="Y63" s="194">
        <f t="shared" si="66"/>
        <v>154337.29</v>
      </c>
      <c r="Z63" s="194">
        <f t="shared" si="66"/>
        <v>160934.14800000002</v>
      </c>
      <c r="AA63" s="194">
        <f t="shared" si="66"/>
        <v>165211.11200000008</v>
      </c>
      <c r="AB63" s="194">
        <f t="shared" si="66"/>
        <v>193140.05600000004</v>
      </c>
      <c r="AC63" s="194">
        <f t="shared" si="66"/>
        <v>228308.51000000004</v>
      </c>
      <c r="AD63" s="195">
        <f t="shared" si="66"/>
        <v>232648.73300000009</v>
      </c>
      <c r="AE63" s="362">
        <f t="shared" si="52"/>
        <v>1.9010342628052086E-2</v>
      </c>
      <c r="AG63" s="231">
        <f t="shared" si="49"/>
        <v>1.9337604534711548</v>
      </c>
      <c r="AH63" s="199">
        <f t="shared" si="49"/>
        <v>1.8524724090769928</v>
      </c>
      <c r="AI63" s="199">
        <f t="shared" si="63"/>
        <v>1.805291156404087</v>
      </c>
      <c r="AJ63" s="199">
        <f t="shared" si="63"/>
        <v>2.028987752857121</v>
      </c>
      <c r="AK63" s="199">
        <f t="shared" si="63"/>
        <v>2.028739728265661</v>
      </c>
      <c r="AL63" s="199">
        <f t="shared" si="63"/>
        <v>2.1192030097076198</v>
      </c>
      <c r="AM63" s="199">
        <f t="shared" si="63"/>
        <v>2.4957438273193442</v>
      </c>
      <c r="AN63" s="199">
        <f t="shared" si="63"/>
        <v>2.4520230951776147</v>
      </c>
      <c r="AO63" s="199">
        <f t="shared" si="63"/>
        <v>2.5442636475326519</v>
      </c>
      <c r="AP63" s="199">
        <f t="shared" si="63"/>
        <v>2.492828989083852</v>
      </c>
      <c r="AQ63" s="199">
        <f t="shared" si="63"/>
        <v>2.5392103515611582</v>
      </c>
      <c r="AR63" s="199">
        <f t="shared" si="63"/>
        <v>2.6503042616975643</v>
      </c>
      <c r="AS63" s="199">
        <f t="shared" si="63"/>
        <v>2.8232334826320109</v>
      </c>
      <c r="AT63" s="407">
        <f t="shared" si="64"/>
        <v>6.52488181955692E-2</v>
      </c>
      <c r="AW63" s="123"/>
    </row>
    <row r="64" spans="1:49" ht="20.100000000000001" customHeight="1" x14ac:dyDescent="0.25">
      <c r="A64" s="139" t="s">
        <v>85</v>
      </c>
      <c r="B64" s="135">
        <f>SUM(B51:B53)</f>
        <v>234491.43</v>
      </c>
      <c r="C64" s="175">
        <f>SUM(C51:C53)</f>
        <v>268123.53000000009</v>
      </c>
      <c r="D64" s="175">
        <f>SUM(D51:D53)</f>
        <v>341123.42000000004</v>
      </c>
      <c r="E64" s="175">
        <f t="shared" ref="E64:N64" si="67">SUM(E51:E53)</f>
        <v>307586.39999999991</v>
      </c>
      <c r="F64" s="175">
        <f t="shared" si="67"/>
        <v>312002.81999999983</v>
      </c>
      <c r="G64" s="175">
        <f t="shared" si="67"/>
        <v>314085.74999999994</v>
      </c>
      <c r="H64" s="175">
        <f t="shared" si="67"/>
        <v>225185.55999999994</v>
      </c>
      <c r="I64" s="175">
        <f t="shared" si="67"/>
        <v>291368.51999999996</v>
      </c>
      <c r="J64" s="175">
        <f t="shared" si="67"/>
        <v>290915.21000000002</v>
      </c>
      <c r="K64" s="175">
        <f t="shared" si="67"/>
        <v>314581.43999999971</v>
      </c>
      <c r="L64" s="175">
        <f t="shared" si="67"/>
        <v>387624.22000000009</v>
      </c>
      <c r="M64" s="175">
        <f t="shared" si="67"/>
        <v>406414.74999999988</v>
      </c>
      <c r="N64" s="175">
        <f t="shared" si="67"/>
        <v>412700.89999999979</v>
      </c>
      <c r="O64" s="407">
        <f t="shared" si="51"/>
        <v>1.546732740384031E-2</v>
      </c>
      <c r="Q64" s="126" t="s">
        <v>85</v>
      </c>
      <c r="R64" s="135">
        <f>SUM(R51:R53)</f>
        <v>45609.39</v>
      </c>
      <c r="S64" s="175">
        <f>SUM(S51:S53)</f>
        <v>53062.921000000002</v>
      </c>
      <c r="T64" s="175">
        <f>SUM(T51:T53)</f>
        <v>61321.651000000027</v>
      </c>
      <c r="U64" s="175">
        <f>SUM(U51:U53)</f>
        <v>63351.315999999992</v>
      </c>
      <c r="V64" s="175">
        <f t="shared" ref="V64:AC64" si="68">SUM(V51:V53)</f>
        <v>61448.611999999994</v>
      </c>
      <c r="W64" s="175">
        <f t="shared" si="68"/>
        <v>65590.697999999975</v>
      </c>
      <c r="X64" s="175">
        <f t="shared" si="68"/>
        <v>58604.442999999985</v>
      </c>
      <c r="Y64" s="175">
        <f t="shared" si="68"/>
        <v>74095.891999999963</v>
      </c>
      <c r="Z64" s="175">
        <f t="shared" si="68"/>
        <v>76343.599000000002</v>
      </c>
      <c r="AA64" s="175">
        <f t="shared" si="68"/>
        <v>80321.476000000039</v>
      </c>
      <c r="AB64" s="175">
        <f t="shared" si="68"/>
        <v>99368.438000000038</v>
      </c>
      <c r="AC64" s="175">
        <f t="shared" si="68"/>
        <v>107006.38199999997</v>
      </c>
      <c r="AD64" s="137">
        <f>IF(AD53="","",SUM(AD51:AD53))</f>
        <v>114706.25300000006</v>
      </c>
      <c r="AE64" s="337">
        <f t="shared" si="52"/>
        <v>7.195711934265836E-2</v>
      </c>
      <c r="AG64" s="229">
        <f t="shared" si="49"/>
        <v>1.9450344091466372</v>
      </c>
      <c r="AH64" s="177">
        <f t="shared" si="49"/>
        <v>1.9790475308153666</v>
      </c>
      <c r="AI64" s="177">
        <f t="shared" si="49"/>
        <v>1.7976382565582869</v>
      </c>
      <c r="AJ64" s="177">
        <f t="shared" si="49"/>
        <v>2.0596266935079059</v>
      </c>
      <c r="AK64" s="177">
        <f t="shared" si="49"/>
        <v>1.9694889937212756</v>
      </c>
      <c r="AL64" s="177">
        <f t="shared" si="49"/>
        <v>2.0883054388809423</v>
      </c>
      <c r="AM64" s="177">
        <f t="shared" si="49"/>
        <v>2.6024956040698171</v>
      </c>
      <c r="AN64" s="177">
        <f t="shared" si="49"/>
        <v>2.5430301118322589</v>
      </c>
      <c r="AO64" s="177">
        <f t="shared" si="49"/>
        <v>2.6242560160398627</v>
      </c>
      <c r="AP64" s="177">
        <f t="shared" si="49"/>
        <v>2.5532808292822393</v>
      </c>
      <c r="AQ64" s="177">
        <f t="shared" si="49"/>
        <v>2.5635250036749513</v>
      </c>
      <c r="AR64" s="177">
        <f t="shared" si="49"/>
        <v>2.6329354926217614</v>
      </c>
      <c r="AS64" s="177">
        <f t="shared" si="49"/>
        <v>2.779403994515159</v>
      </c>
      <c r="AT64" s="407">
        <f t="shared" si="64"/>
        <v>5.5629354499509842E-2</v>
      </c>
    </row>
    <row r="65" spans="1:46" ht="20.100000000000001" customHeight="1" x14ac:dyDescent="0.25">
      <c r="A65" s="139" t="s">
        <v>86</v>
      </c>
      <c r="B65" s="135">
        <f>SUM(B54:B56)</f>
        <v>270632.65000000014</v>
      </c>
      <c r="C65" s="175">
        <f>SUM(C54:C56)</f>
        <v>330331.44000000012</v>
      </c>
      <c r="D65" s="175">
        <f>SUM(D54:D56)</f>
        <v>371262.24999999988</v>
      </c>
      <c r="E65" s="175">
        <f t="shared" ref="E65:N65" si="69">SUM(E54:E56)</f>
        <v>341280.04000000004</v>
      </c>
      <c r="F65" s="175">
        <f t="shared" si="69"/>
        <v>330986.2099999999</v>
      </c>
      <c r="G65" s="175">
        <f t="shared" si="69"/>
        <v>352389.62000000011</v>
      </c>
      <c r="H65" s="175">
        <f t="shared" si="69"/>
        <v>271249.88999999984</v>
      </c>
      <c r="I65" s="175">
        <f t="shared" si="69"/>
        <v>338059.84999999963</v>
      </c>
      <c r="J65" s="175">
        <f t="shared" si="69"/>
        <v>341622.02</v>
      </c>
      <c r="K65" s="175">
        <f t="shared" si="69"/>
        <v>348164.02999999968</v>
      </c>
      <c r="L65" s="175">
        <f t="shared" si="69"/>
        <v>373006.16999999981</v>
      </c>
      <c r="M65" s="175">
        <f t="shared" si="69"/>
        <v>455027.89</v>
      </c>
      <c r="N65" s="175">
        <f t="shared" si="69"/>
        <v>411349.72999999981</v>
      </c>
      <c r="O65" s="337">
        <f t="shared" si="51"/>
        <v>-9.5990072168983323E-2</v>
      </c>
      <c r="Q65" s="127" t="s">
        <v>86</v>
      </c>
      <c r="R65" s="135">
        <f>SUM(R54:R56)</f>
        <v>52069.507000000012</v>
      </c>
      <c r="S65" s="175">
        <f>SUM(S54:S56)</f>
        <v>57799.210999999981</v>
      </c>
      <c r="T65" s="175">
        <f>SUM(T54:T56)</f>
        <v>67284.703999999983</v>
      </c>
      <c r="U65" s="175">
        <f>SUM(U54:U56)</f>
        <v>68302.889999999985</v>
      </c>
      <c r="V65" s="175">
        <f t="shared" ref="V65:AC65" si="70">SUM(V54:V56)</f>
        <v>68997.127000000022</v>
      </c>
      <c r="W65" s="175">
        <f t="shared" si="70"/>
        <v>75648.96299999996</v>
      </c>
      <c r="X65" s="175">
        <f t="shared" si="70"/>
        <v>65293.128000000026</v>
      </c>
      <c r="Y65" s="175">
        <f t="shared" si="70"/>
        <v>80241.398000000045</v>
      </c>
      <c r="Z65" s="175">
        <f t="shared" si="70"/>
        <v>84590.548999999999</v>
      </c>
      <c r="AA65" s="175">
        <f t="shared" si="70"/>
        <v>84889.636000000028</v>
      </c>
      <c r="AB65" s="175">
        <f t="shared" si="70"/>
        <v>93771.617999999988</v>
      </c>
      <c r="AC65" s="175">
        <f t="shared" si="70"/>
        <v>121302.12800000008</v>
      </c>
      <c r="AD65" s="137">
        <f>IF(AD56="","",SUM(AD54:AD56))</f>
        <v>117942.48000000004</v>
      </c>
      <c r="AE65" s="337">
        <f t="shared" si="52"/>
        <v>-2.7696529775636271E-2</v>
      </c>
      <c r="AG65" s="230">
        <f t="shared" si="49"/>
        <v>1.9239920608248851</v>
      </c>
      <c r="AH65" s="178">
        <f t="shared" si="49"/>
        <v>1.7497338733485361</v>
      </c>
      <c r="AI65" s="178">
        <f t="shared" si="49"/>
        <v>1.8123227987763368</v>
      </c>
      <c r="AJ65" s="178">
        <f t="shared" si="49"/>
        <v>2.0013737105750451</v>
      </c>
      <c r="AK65" s="178">
        <f t="shared" si="49"/>
        <v>2.0845921949437121</v>
      </c>
      <c r="AL65" s="178">
        <f t="shared" si="49"/>
        <v>2.1467420918924893</v>
      </c>
      <c r="AM65" s="178">
        <f t="shared" si="49"/>
        <v>2.4071209024269122</v>
      </c>
      <c r="AN65" s="178">
        <f t="shared" si="49"/>
        <v>2.3735855648045794</v>
      </c>
      <c r="AO65" s="178">
        <f t="shared" si="49"/>
        <v>2.4761445119960355</v>
      </c>
      <c r="AP65" s="178">
        <f t="shared" si="49"/>
        <v>2.4382081055300313</v>
      </c>
      <c r="AQ65" s="178">
        <f t="shared" si="49"/>
        <v>2.5139428122596481</v>
      </c>
      <c r="AR65" s="178">
        <f t="shared" si="49"/>
        <v>2.6658174293448273</v>
      </c>
      <c r="AS65" s="178">
        <f t="shared" ref="AS65" si="71">(AD65/N65)*10</f>
        <v>2.8672069384851691</v>
      </c>
      <c r="AT65" s="337">
        <f t="shared" ref="AT65" si="72">IF(AS65="","",(AS65-AR65)/AR65)</f>
        <v>7.5545124329777072E-2</v>
      </c>
    </row>
    <row r="66" spans="1:46" ht="20.100000000000001" customHeight="1" x14ac:dyDescent="0.25">
      <c r="A66" s="139" t="s">
        <v>87</v>
      </c>
      <c r="B66" s="135">
        <f>SUM(B57:B59)</f>
        <v>362917.66000000003</v>
      </c>
      <c r="C66" s="175">
        <f>SUM(C57:C59)</f>
        <v>410216.99000000011</v>
      </c>
      <c r="D66" s="175">
        <f>SUM(D57:D59)</f>
        <v>402664.01999999979</v>
      </c>
      <c r="E66" s="175">
        <f t="shared" ref="E66:M66" si="73">SUM(E57:E59)</f>
        <v>374827.90000000014</v>
      </c>
      <c r="F66" s="175">
        <f t="shared" si="73"/>
        <v>411823.39999999991</v>
      </c>
      <c r="G66" s="175">
        <f t="shared" si="73"/>
        <v>392287.49999999988</v>
      </c>
      <c r="H66" s="175">
        <f t="shared" si="73"/>
        <v>324909.64999999991</v>
      </c>
      <c r="I66" s="175">
        <f t="shared" si="73"/>
        <v>335894.45999999973</v>
      </c>
      <c r="J66" s="175">
        <f t="shared" si="73"/>
        <v>323029.73000000004</v>
      </c>
      <c r="K66" s="175">
        <f t="shared" si="73"/>
        <v>359624.85999999987</v>
      </c>
      <c r="L66" s="175">
        <f t="shared" si="73"/>
        <v>485561.99000000028</v>
      </c>
      <c r="M66" s="175">
        <f t="shared" si="73"/>
        <v>462583.7999999997</v>
      </c>
      <c r="N66" s="175"/>
      <c r="O66" s="337"/>
      <c r="Q66" s="127" t="s">
        <v>87</v>
      </c>
      <c r="R66" s="135">
        <f>SUM(R57:R59)</f>
        <v>66706.640000000043</v>
      </c>
      <c r="S66" s="175">
        <f>SUM(S57:S59)</f>
        <v>75687.896000000008</v>
      </c>
      <c r="T66" s="175">
        <f>SUM(T57:T59)</f>
        <v>78884.929000000004</v>
      </c>
      <c r="U66" s="175">
        <f>SUM(U57:U59)</f>
        <v>90834.866999999969</v>
      </c>
      <c r="V66" s="175">
        <f t="shared" ref="V66:AC66" si="74">SUM(V57:V59)</f>
        <v>90275.416000000056</v>
      </c>
      <c r="W66" s="175">
        <f t="shared" si="74"/>
        <v>87840.50900000002</v>
      </c>
      <c r="X66" s="175">
        <f t="shared" si="74"/>
        <v>78765.768000000011</v>
      </c>
      <c r="Y66" s="175">
        <f t="shared" si="74"/>
        <v>86377.072000000029</v>
      </c>
      <c r="Z66" s="175">
        <f t="shared" si="74"/>
        <v>89313.755000000005</v>
      </c>
      <c r="AA66" s="175">
        <f t="shared" si="74"/>
        <v>95872.349999999977</v>
      </c>
      <c r="AB66" s="175">
        <f t="shared" si="74"/>
        <v>128355.976</v>
      </c>
      <c r="AC66" s="175">
        <f t="shared" si="74"/>
        <v>133533.43400000001</v>
      </c>
      <c r="AD66" s="137" t="str">
        <f>IF(AD59="","",SUM(AD57:AD59))</f>
        <v/>
      </c>
      <c r="AE66" s="337" t="str">
        <f t="shared" si="52"/>
        <v/>
      </c>
      <c r="AG66" s="230">
        <f t="shared" si="49"/>
        <v>1.8380654168220978</v>
      </c>
      <c r="AH66" s="178">
        <f t="shared" si="49"/>
        <v>1.8450697519866253</v>
      </c>
      <c r="AI66" s="178">
        <f t="shared" si="49"/>
        <v>1.959075682997454</v>
      </c>
      <c r="AJ66" s="178">
        <f t="shared" si="49"/>
        <v>2.4233752876986996</v>
      </c>
      <c r="AK66" s="178">
        <f t="shared" si="49"/>
        <v>2.1920904931579916</v>
      </c>
      <c r="AL66" s="178">
        <f t="shared" si="49"/>
        <v>2.2391870503138653</v>
      </c>
      <c r="AM66" s="178">
        <f t="shared" si="49"/>
        <v>2.4242360299240122</v>
      </c>
      <c r="AN66" s="178">
        <f t="shared" si="49"/>
        <v>2.5715539339350846</v>
      </c>
      <c r="AO66" s="178">
        <f t="shared" si="49"/>
        <v>2.764877245199691</v>
      </c>
      <c r="AP66" s="178">
        <f t="shared" si="49"/>
        <v>2.6658988480384815</v>
      </c>
      <c r="AQ66" s="178">
        <f t="shared" si="49"/>
        <v>2.643451889634111</v>
      </c>
      <c r="AR66" s="178">
        <f t="shared" si="49"/>
        <v>2.8866863474250524</v>
      </c>
      <c r="AS66" s="178"/>
      <c r="AT66" s="337"/>
    </row>
    <row r="67" spans="1:46" ht="20.100000000000001" customHeight="1" thickBot="1" x14ac:dyDescent="0.3">
      <c r="A67" s="140" t="s">
        <v>88</v>
      </c>
      <c r="B67" s="228">
        <f>SUM(B60:B62)</f>
        <v>301452.82000000007</v>
      </c>
      <c r="C67" s="176">
        <f>SUM(C60:C62)</f>
        <v>388105.86999999988</v>
      </c>
      <c r="D67" s="176">
        <f>IF(D62="","",SUM(D60:D62))</f>
        <v>380957.63999999966</v>
      </c>
      <c r="E67" s="176">
        <f t="shared" ref="E67:N67" si="75">IF(E62="","",SUM(E60:E62))</f>
        <v>378869.0400000001</v>
      </c>
      <c r="F67" s="176">
        <f t="shared" si="75"/>
        <v>396865.16000000021</v>
      </c>
      <c r="G67" s="176">
        <f t="shared" si="75"/>
        <v>336903.74</v>
      </c>
      <c r="H67" s="176">
        <f t="shared" si="75"/>
        <v>311374.30999999976</v>
      </c>
      <c r="I67" s="176">
        <f t="shared" si="75"/>
        <v>337617.05000000005</v>
      </c>
      <c r="J67" s="176">
        <f t="shared" si="75"/>
        <v>314897.43999999994</v>
      </c>
      <c r="K67" s="176">
        <f t="shared" si="75"/>
        <v>372869.66999999981</v>
      </c>
      <c r="L67" s="176">
        <f t="shared" si="75"/>
        <v>493444.35000000033</v>
      </c>
      <c r="M67" s="176">
        <f t="shared" si="75"/>
        <v>455271.89999999967</v>
      </c>
      <c r="N67" s="176" t="str">
        <f t="shared" si="75"/>
        <v/>
      </c>
      <c r="O67" s="349" t="str">
        <f t="shared" si="51"/>
        <v/>
      </c>
      <c r="Q67" s="128" t="s">
        <v>88</v>
      </c>
      <c r="R67" s="228">
        <f>SUM(R60:R62)</f>
        <v>63838.016000000018</v>
      </c>
      <c r="S67" s="176">
        <f>SUM(S60:S62)</f>
        <v>79380.659999999989</v>
      </c>
      <c r="T67" s="176">
        <f>IF(T62="","",SUM(T60:T62))</f>
        <v>89950.456999999995</v>
      </c>
      <c r="U67" s="176">
        <f>IF(U62="","",SUM(U60:U62))</f>
        <v>90706.435000000056</v>
      </c>
      <c r="V67" s="176">
        <f t="shared" ref="V67:AD67" si="76">IF(V62="","",SUM(V60:V62))</f>
        <v>98610.478999999992</v>
      </c>
      <c r="W67" s="176">
        <f t="shared" si="76"/>
        <v>84566.343999999997</v>
      </c>
      <c r="X67" s="176">
        <f t="shared" si="76"/>
        <v>90045.485000000015</v>
      </c>
      <c r="Y67" s="176">
        <f t="shared" si="76"/>
        <v>94962.186000000016</v>
      </c>
      <c r="Z67" s="176">
        <f t="shared" si="76"/>
        <v>95891.539000000004</v>
      </c>
      <c r="AA67" s="176">
        <f t="shared" si="76"/>
        <v>103388.924</v>
      </c>
      <c r="AB67" s="176">
        <f t="shared" si="76"/>
        <v>140739.50200000001</v>
      </c>
      <c r="AC67" s="176">
        <f t="shared" si="76"/>
        <v>135949.3170000001</v>
      </c>
      <c r="AD67" s="141" t="str">
        <f t="shared" si="76"/>
        <v/>
      </c>
      <c r="AE67" s="349" t="str">
        <f t="shared" si="52"/>
        <v/>
      </c>
      <c r="AG67" s="232">
        <f t="shared" ref="AG67:AH67" si="77">(R67/B67)*10</f>
        <v>2.1176785143360082</v>
      </c>
      <c r="AH67" s="179">
        <f t="shared" si="77"/>
        <v>2.0453352071175841</v>
      </c>
      <c r="AI67" s="179">
        <f t="shared" ref="AI67:AS67" si="78">IF(T62="","",(T67/D67)*10)</f>
        <v>2.3611669003409426</v>
      </c>
      <c r="AJ67" s="179">
        <f t="shared" si="78"/>
        <v>2.3941369028200361</v>
      </c>
      <c r="AK67" s="179">
        <f t="shared" si="78"/>
        <v>2.4847350923925884</v>
      </c>
      <c r="AL67" s="179">
        <f t="shared" si="78"/>
        <v>2.5101040433685897</v>
      </c>
      <c r="AM67" s="179">
        <f t="shared" si="78"/>
        <v>2.8918726467832263</v>
      </c>
      <c r="AN67" s="179">
        <f t="shared" si="78"/>
        <v>2.8127189074129992</v>
      </c>
      <c r="AO67" s="179">
        <f t="shared" si="78"/>
        <v>3.045167309076886</v>
      </c>
      <c r="AP67" s="179">
        <f t="shared" si="78"/>
        <v>2.7727898597920304</v>
      </c>
      <c r="AQ67" s="179">
        <f t="shared" si="78"/>
        <v>2.852185905056972</v>
      </c>
      <c r="AR67" s="179">
        <f t="shared" si="78"/>
        <v>2.9861126285193573</v>
      </c>
      <c r="AS67" s="179" t="str">
        <f t="shared" si="78"/>
        <v/>
      </c>
      <c r="AT67" s="349" t="str">
        <f t="shared" si="64"/>
        <v/>
      </c>
    </row>
    <row r="68" spans="1:46" x14ac:dyDescent="0.25"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</row>
  </sheetData>
  <mergeCells count="24">
    <mergeCell ref="AG4:AS4"/>
    <mergeCell ref="AT4:AT5"/>
    <mergeCell ref="A26:A27"/>
    <mergeCell ref="B26:N26"/>
    <mergeCell ref="O26:O27"/>
    <mergeCell ref="Q26:Q27"/>
    <mergeCell ref="R26:AD26"/>
    <mergeCell ref="AE26:AE27"/>
    <mergeCell ref="AG26:AS26"/>
    <mergeCell ref="AT26:AT27"/>
    <mergeCell ref="A4:A5"/>
    <mergeCell ref="B4:N4"/>
    <mergeCell ref="O4:O5"/>
    <mergeCell ref="Q4:Q5"/>
    <mergeCell ref="R4:AD4"/>
    <mergeCell ref="AE4:AE5"/>
    <mergeCell ref="AG48:AS48"/>
    <mergeCell ref="AT48:AT49"/>
    <mergeCell ref="A48:A49"/>
    <mergeCell ref="B48:N48"/>
    <mergeCell ref="O48:O49"/>
    <mergeCell ref="Q48:Q49"/>
    <mergeCell ref="R48:AD48"/>
    <mergeCell ref="AE48:AE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AC64:AC67 B64:M66 B20:M23 R20:AC23 B45:L45 R42:AD42 B41:L41 R44:AD44 R43:AC43 B42:M44 N45 R45:AB45 AD45 B67:L67 B63:O63 Y64:AB67 R63:AB63 R64:X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5F037BA9-8B2B-4870-AFC1-61F9749D2E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O7:O23</xm:sqref>
        </x14:conditionalFormatting>
        <x14:conditionalFormatting xmlns:xm="http://schemas.microsoft.com/office/excel/2006/main">
          <x14:cfRule type="iconSet" priority="8" id="{EBB0697B-7E3D-413C-9053-FA0F055AA5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AT7:AT23</xm:sqref>
        </x14:conditionalFormatting>
        <x14:conditionalFormatting xmlns:xm="http://schemas.microsoft.com/office/excel/2006/main">
          <x14:cfRule type="iconSet" priority="7" id="{95E6F3FF-BFB3-406E-8B7A-53840CF818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AE7:AE23</xm:sqref>
        </x14:conditionalFormatting>
        <x14:conditionalFormatting xmlns:xm="http://schemas.microsoft.com/office/excel/2006/main">
          <x14:cfRule type="iconSet" priority="6" id="{79BAB5CA-0202-45E8-97A0-E9A8E71872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O29:O45</xm:sqref>
        </x14:conditionalFormatting>
        <x14:conditionalFormatting xmlns:xm="http://schemas.microsoft.com/office/excel/2006/main">
          <x14:cfRule type="iconSet" priority="5" id="{F42A3BB8-6E0E-40BA-8EF1-45BAB072B81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AT29:AT45</xm:sqref>
        </x14:conditionalFormatting>
        <x14:conditionalFormatting xmlns:xm="http://schemas.microsoft.com/office/excel/2006/main">
          <x14:cfRule type="iconSet" priority="4" id="{31564D89-EFCF-4D02-96EB-64A3C14E92F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AE29:AE45</xm:sqref>
        </x14:conditionalFormatting>
        <x14:conditionalFormatting xmlns:xm="http://schemas.microsoft.com/office/excel/2006/main">
          <x14:cfRule type="iconSet" priority="3" id="{857750BA-2763-4DE8-8FEB-FACFCE62F4F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O51:O67</xm:sqref>
        </x14:conditionalFormatting>
        <x14:conditionalFormatting xmlns:xm="http://schemas.microsoft.com/office/excel/2006/main">
          <x14:cfRule type="iconSet" priority="2" id="{28061838-5419-4535-868A-3208D9A2BEC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AT51:AT67</xm:sqref>
        </x14:conditionalFormatting>
        <x14:conditionalFormatting xmlns:xm="http://schemas.microsoft.com/office/excel/2006/main">
          <x14:cfRule type="iconSet" priority="1" id="{CB82AFFF-7EA5-4EED-AB48-E3EC2A7141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AE51:AE67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BECF-33E6-4C68-AF73-5A6491133A36}">
  <sheetPr codeName="Folha23">
    <pageSetUpPr fitToPage="1"/>
  </sheetPr>
  <dimension ref="A1:AW70"/>
  <sheetViews>
    <sheetView showGridLines="0" topLeftCell="A4" workbookViewId="0">
      <selection activeCell="AS57" sqref="AS57:AT57"/>
    </sheetView>
  </sheetViews>
  <sheetFormatPr defaultRowHeight="15" x14ac:dyDescent="0.25"/>
  <cols>
    <col min="1" max="1" width="18.7109375" customWidth="1"/>
    <col min="15" max="15" width="10.140625" customWidth="1"/>
    <col min="16" max="16" width="1.7109375" customWidth="1"/>
    <col min="17" max="17" width="18.7109375" hidden="1" customWidth="1"/>
    <col min="31" max="31" width="10" customWidth="1"/>
    <col min="32" max="32" width="1.7109375" customWidth="1"/>
    <col min="46" max="46" width="10" customWidth="1"/>
    <col min="48" max="49" width="9.140625" style="119"/>
  </cols>
  <sheetData>
    <row r="1" spans="1:49" ht="15.75" x14ac:dyDescent="0.25">
      <c r="A1" s="5" t="s">
        <v>100</v>
      </c>
    </row>
    <row r="3" spans="1:49" ht="15.75" thickBot="1" x14ac:dyDescent="0.3">
      <c r="O3" s="243" t="s">
        <v>1</v>
      </c>
      <c r="AE3" s="401">
        <v>1000</v>
      </c>
      <c r="AT3" s="401" t="s">
        <v>47</v>
      </c>
    </row>
    <row r="4" spans="1:49" ht="20.100000000000001" customHeight="1" x14ac:dyDescent="0.25">
      <c r="A4" s="437" t="s">
        <v>3</v>
      </c>
      <c r="B4" s="439" t="s">
        <v>71</v>
      </c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4"/>
      <c r="O4" s="442" t="s">
        <v>131</v>
      </c>
      <c r="Q4" s="440" t="s">
        <v>3</v>
      </c>
      <c r="R4" s="432" t="s">
        <v>71</v>
      </c>
      <c r="S4" s="433"/>
      <c r="T4" s="433"/>
      <c r="U4" s="433"/>
      <c r="V4" s="433"/>
      <c r="W4" s="433"/>
      <c r="X4" s="433"/>
      <c r="Y4" s="433"/>
      <c r="Z4" s="433"/>
      <c r="AA4" s="433"/>
      <c r="AB4" s="433"/>
      <c r="AC4" s="433"/>
      <c r="AD4" s="434"/>
      <c r="AE4" s="444" t="s">
        <v>131</v>
      </c>
      <c r="AG4" s="432" t="s">
        <v>71</v>
      </c>
      <c r="AH4" s="433"/>
      <c r="AI4" s="433"/>
      <c r="AJ4" s="433"/>
      <c r="AK4" s="433"/>
      <c r="AL4" s="433"/>
      <c r="AM4" s="433"/>
      <c r="AN4" s="433"/>
      <c r="AO4" s="433"/>
      <c r="AP4" s="433"/>
      <c r="AQ4" s="433"/>
      <c r="AR4" s="433"/>
      <c r="AS4" s="434"/>
      <c r="AT4" s="442" t="s">
        <v>131</v>
      </c>
    </row>
    <row r="5" spans="1:49" ht="20.100000000000001" customHeight="1" thickBot="1" x14ac:dyDescent="0.3">
      <c r="A5" s="438"/>
      <c r="B5" s="117">
        <v>2010</v>
      </c>
      <c r="C5" s="153">
        <v>2011</v>
      </c>
      <c r="D5" s="153">
        <v>2012</v>
      </c>
      <c r="E5" s="153">
        <v>2013</v>
      </c>
      <c r="F5" s="153">
        <v>2014</v>
      </c>
      <c r="G5" s="153">
        <v>2015</v>
      </c>
      <c r="H5" s="153">
        <v>2016</v>
      </c>
      <c r="I5" s="153">
        <v>2017</v>
      </c>
      <c r="J5" s="153">
        <v>2018</v>
      </c>
      <c r="K5" s="153">
        <v>2019</v>
      </c>
      <c r="L5" s="153">
        <v>2020</v>
      </c>
      <c r="M5" s="153">
        <v>2021</v>
      </c>
      <c r="N5" s="151">
        <v>2022</v>
      </c>
      <c r="O5" s="443"/>
      <c r="Q5" s="441"/>
      <c r="R5" s="30">
        <v>2010</v>
      </c>
      <c r="S5" s="153">
        <v>2011</v>
      </c>
      <c r="T5" s="153">
        <v>2012</v>
      </c>
      <c r="U5" s="153">
        <v>2013</v>
      </c>
      <c r="V5" s="153">
        <v>2014</v>
      </c>
      <c r="W5" s="153">
        <v>2015</v>
      </c>
      <c r="X5" s="153">
        <v>2016</v>
      </c>
      <c r="Y5" s="153">
        <v>2017</v>
      </c>
      <c r="Z5" s="153">
        <v>2018</v>
      </c>
      <c r="AA5" s="153">
        <v>2019</v>
      </c>
      <c r="AB5" s="153">
        <v>2020</v>
      </c>
      <c r="AC5" s="153">
        <v>2021</v>
      </c>
      <c r="AD5" s="151">
        <v>2022</v>
      </c>
      <c r="AE5" s="445"/>
      <c r="AG5" s="30">
        <v>2010</v>
      </c>
      <c r="AH5" s="153">
        <v>2011</v>
      </c>
      <c r="AI5" s="153">
        <v>2012</v>
      </c>
      <c r="AJ5" s="153">
        <v>2013</v>
      </c>
      <c r="AK5" s="153">
        <v>2014</v>
      </c>
      <c r="AL5" s="153">
        <v>2015</v>
      </c>
      <c r="AM5" s="153">
        <v>2016</v>
      </c>
      <c r="AN5" s="153">
        <v>2017</v>
      </c>
      <c r="AO5" s="153">
        <v>2018</v>
      </c>
      <c r="AP5" s="153">
        <v>2019</v>
      </c>
      <c r="AQ5" s="153">
        <v>2020</v>
      </c>
      <c r="AR5" s="153">
        <v>2021</v>
      </c>
      <c r="AS5" s="151">
        <v>2022</v>
      </c>
      <c r="AT5" s="443"/>
      <c r="AV5" s="402">
        <v>2013</v>
      </c>
      <c r="AW5" s="402">
        <v>2014</v>
      </c>
    </row>
    <row r="6" spans="1:49" ht="3" customHeight="1" thickBot="1" x14ac:dyDescent="0.3">
      <c r="A6" s="403"/>
      <c r="B6" s="405"/>
      <c r="C6" s="405"/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6"/>
      <c r="Q6" s="403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6"/>
      <c r="AG6" s="402"/>
      <c r="AH6" s="402"/>
      <c r="AI6" s="402"/>
      <c r="AJ6" s="402"/>
      <c r="AK6" s="402"/>
      <c r="AL6" s="402"/>
      <c r="AM6" s="402"/>
      <c r="AN6" s="402"/>
      <c r="AO6" s="402"/>
      <c r="AP6" s="402"/>
      <c r="AQ6" s="402"/>
      <c r="AR6" s="402"/>
      <c r="AS6" s="402"/>
      <c r="AT6" s="404"/>
    </row>
    <row r="7" spans="1:49" ht="20.100000000000001" customHeight="1" x14ac:dyDescent="0.25">
      <c r="A7" s="138" t="s">
        <v>73</v>
      </c>
      <c r="B7" s="45">
        <v>112208.21</v>
      </c>
      <c r="C7" s="174">
        <v>125412.47000000002</v>
      </c>
      <c r="D7" s="174">
        <v>111648.51</v>
      </c>
      <c r="E7" s="174">
        <v>101032.48999999999</v>
      </c>
      <c r="F7" s="174">
        <v>181499.08999999997</v>
      </c>
      <c r="G7" s="174">
        <v>165515.38999999981</v>
      </c>
      <c r="H7" s="174">
        <v>127441.33000000005</v>
      </c>
      <c r="I7" s="174">
        <v>165564.63999999996</v>
      </c>
      <c r="J7" s="242">
        <v>108022.51</v>
      </c>
      <c r="K7" s="242">
        <v>201133.06000000003</v>
      </c>
      <c r="L7" s="242">
        <v>231418.47</v>
      </c>
      <c r="M7" s="242">
        <v>214311.47</v>
      </c>
      <c r="N7" s="130">
        <v>194589.28999999966</v>
      </c>
      <c r="O7" s="407">
        <f>IF(N7="","",(N7-M7)/M7)</f>
        <v>-9.2025779114857181E-2</v>
      </c>
      <c r="Q7" s="127" t="s">
        <v>73</v>
      </c>
      <c r="R7" s="45">
        <v>5046.811999999999</v>
      </c>
      <c r="S7" s="174">
        <v>5419.8780000000006</v>
      </c>
      <c r="T7" s="174">
        <v>5376.692</v>
      </c>
      <c r="U7" s="174">
        <v>8185.9700000000021</v>
      </c>
      <c r="V7" s="174">
        <v>9253.7109999999993</v>
      </c>
      <c r="W7" s="174">
        <v>8018.4579999999987</v>
      </c>
      <c r="X7" s="174">
        <v>7549.5260000000026</v>
      </c>
      <c r="Y7" s="174">
        <v>9256.76</v>
      </c>
      <c r="Z7" s="174">
        <v>8429.6530000000002</v>
      </c>
      <c r="AA7" s="174">
        <v>12162.242999999999</v>
      </c>
      <c r="AB7" s="174">
        <v>14395.186999999998</v>
      </c>
      <c r="AC7" s="174">
        <v>11537.55599999999</v>
      </c>
      <c r="AD7" s="130">
        <v>12478.587</v>
      </c>
      <c r="AE7" s="407">
        <f>IF(AD7="","",(AD7-AC7)/AC7)</f>
        <v>8.1562421018802497E-2</v>
      </c>
      <c r="AG7" s="142">
        <f t="shared" ref="AG7:AS22" si="0">(R7/B7)*10</f>
        <v>0.44977207995742902</v>
      </c>
      <c r="AH7" s="177">
        <f t="shared" si="0"/>
        <v>0.43216420185329257</v>
      </c>
      <c r="AI7" s="177">
        <f t="shared" si="0"/>
        <v>0.48157310832003042</v>
      </c>
      <c r="AJ7" s="177">
        <f t="shared" si="0"/>
        <v>0.81023144139078462</v>
      </c>
      <c r="AK7" s="177">
        <f t="shared" si="0"/>
        <v>0.50984889235532815</v>
      </c>
      <c r="AL7" s="177">
        <f t="shared" si="0"/>
        <v>0.48445392298565154</v>
      </c>
      <c r="AM7" s="177">
        <f t="shared" si="0"/>
        <v>0.5923922796474268</v>
      </c>
      <c r="AN7" s="177">
        <f t="shared" si="0"/>
        <v>0.55910247502123656</v>
      </c>
      <c r="AO7" s="177">
        <f t="shared" si="0"/>
        <v>0.78036077850810914</v>
      </c>
      <c r="AP7" s="177">
        <f t="shared" si="0"/>
        <v>0.60468642002463424</v>
      </c>
      <c r="AQ7" s="177">
        <f t="shared" si="0"/>
        <v>0.62204140404177755</v>
      </c>
      <c r="AR7" s="177">
        <f t="shared" si="0"/>
        <v>0.53835457336931103</v>
      </c>
      <c r="AS7" s="177">
        <f>(AD7/N7)*10</f>
        <v>0.64127820189898543</v>
      </c>
      <c r="AT7" s="407">
        <f t="shared" ref="AT7" si="1">IF(AS7="","",(AS7-AR7)/AR7)</f>
        <v>0.19118185972773158</v>
      </c>
      <c r="AV7" s="123"/>
      <c r="AW7" s="123"/>
    </row>
    <row r="8" spans="1:49" ht="20.100000000000001" customHeight="1" x14ac:dyDescent="0.25">
      <c r="A8" s="139" t="s">
        <v>74</v>
      </c>
      <c r="B8" s="24">
        <v>103876.33999999997</v>
      </c>
      <c r="C8" s="175">
        <v>109703.67999999998</v>
      </c>
      <c r="D8" s="175">
        <v>90718.43</v>
      </c>
      <c r="E8" s="175">
        <v>91462.49</v>
      </c>
      <c r="F8" s="175">
        <v>178750.52</v>
      </c>
      <c r="G8" s="175">
        <v>189327.78999999998</v>
      </c>
      <c r="H8" s="175">
        <v>161032.97</v>
      </c>
      <c r="I8" s="175">
        <v>180460.41999999998</v>
      </c>
      <c r="J8" s="240">
        <v>101175.85</v>
      </c>
      <c r="K8" s="240">
        <v>239012.21</v>
      </c>
      <c r="L8" s="240">
        <v>200385.87</v>
      </c>
      <c r="M8" s="240">
        <v>256727.69999999998</v>
      </c>
      <c r="N8" s="137">
        <v>269371.2899999998</v>
      </c>
      <c r="O8" s="337">
        <f t="shared" ref="O8:O23" si="2">IF(N8="","",(N8-M8)/M8)</f>
        <v>4.9249029224348685E-2</v>
      </c>
      <c r="Q8" s="127" t="s">
        <v>74</v>
      </c>
      <c r="R8" s="24">
        <v>4875.3999999999996</v>
      </c>
      <c r="S8" s="175">
        <v>5047.22</v>
      </c>
      <c r="T8" s="175">
        <v>4979.2489999999998</v>
      </c>
      <c r="U8" s="175">
        <v>7645.0780000000004</v>
      </c>
      <c r="V8" s="175">
        <v>9124.9479999999967</v>
      </c>
      <c r="W8" s="175">
        <v>9271.5960000000014</v>
      </c>
      <c r="X8" s="175">
        <v>8398.7909999999993</v>
      </c>
      <c r="Y8" s="175">
        <v>10079.532000000001</v>
      </c>
      <c r="Z8" s="175">
        <v>9460.1350000000002</v>
      </c>
      <c r="AA8" s="175">
        <v>13827.451999999999</v>
      </c>
      <c r="AB8" s="175">
        <v>13178.782000000005</v>
      </c>
      <c r="AC8" s="175">
        <v>12834.916000000007</v>
      </c>
      <c r="AD8" s="137">
        <v>17041.921999999999</v>
      </c>
      <c r="AE8" s="337">
        <f t="shared" ref="AE8:AE23" si="3">IF(AD8="","",(AD8-AC8)/AC8)</f>
        <v>0.32777822620732305</v>
      </c>
      <c r="AG8" s="143">
        <f t="shared" si="0"/>
        <v>0.46934653261753362</v>
      </c>
      <c r="AH8" s="178">
        <f t="shared" si="0"/>
        <v>0.46007754707955117</v>
      </c>
      <c r="AI8" s="178">
        <f t="shared" si="0"/>
        <v>0.54886851547144277</v>
      </c>
      <c r="AJ8" s="178">
        <f t="shared" si="0"/>
        <v>0.83587031142493495</v>
      </c>
      <c r="AK8" s="178">
        <f t="shared" si="0"/>
        <v>0.51048511635099003</v>
      </c>
      <c r="AL8" s="178">
        <f t="shared" si="0"/>
        <v>0.48971130968147902</v>
      </c>
      <c r="AM8" s="178">
        <f t="shared" si="0"/>
        <v>0.52155723141664712</v>
      </c>
      <c r="AN8" s="178">
        <f t="shared" si="0"/>
        <v>0.55854530317506745</v>
      </c>
      <c r="AO8" s="178">
        <f t="shared" si="0"/>
        <v>0.93501907816934571</v>
      </c>
      <c r="AP8" s="178">
        <f t="shared" si="0"/>
        <v>0.57852492138372347</v>
      </c>
      <c r="AQ8" s="178">
        <f t="shared" si="0"/>
        <v>0.65767022395341579</v>
      </c>
      <c r="AR8" s="178">
        <f t="shared" si="0"/>
        <v>0.49994277984027458</v>
      </c>
      <c r="AS8" s="178">
        <f>(AD8/N8)*10</f>
        <v>0.63265546970503106</v>
      </c>
      <c r="AT8" s="337">
        <f t="shared" ref="AT8" si="4">IF(AS8="","",(AS8-AR8)/AR8)</f>
        <v>0.26545575857132392</v>
      </c>
      <c r="AV8" s="123"/>
      <c r="AW8" s="123"/>
    </row>
    <row r="9" spans="1:49" ht="20.100000000000001" customHeight="1" x14ac:dyDescent="0.25">
      <c r="A9" s="139" t="s">
        <v>75</v>
      </c>
      <c r="B9" s="24">
        <v>167912.4499999999</v>
      </c>
      <c r="C9" s="175">
        <v>125645.36999999997</v>
      </c>
      <c r="D9" s="175">
        <v>135794.10999999996</v>
      </c>
      <c r="E9" s="175">
        <v>78438.490000000034</v>
      </c>
      <c r="F9" s="175">
        <v>159258.74000000002</v>
      </c>
      <c r="G9" s="175">
        <v>179781.25999999998</v>
      </c>
      <c r="H9" s="175">
        <v>158298.96</v>
      </c>
      <c r="I9" s="175">
        <v>184761.43000000002</v>
      </c>
      <c r="J9" s="240">
        <v>131254.85999999999</v>
      </c>
      <c r="K9" s="240">
        <v>209750.07</v>
      </c>
      <c r="L9" s="240">
        <v>209116.09</v>
      </c>
      <c r="M9" s="240">
        <v>346835.91000000079</v>
      </c>
      <c r="N9" s="137">
        <v>198173.54999999981</v>
      </c>
      <c r="O9" s="337">
        <f t="shared" si="2"/>
        <v>-0.42862447547602739</v>
      </c>
      <c r="Q9" s="127" t="s">
        <v>75</v>
      </c>
      <c r="R9" s="24">
        <v>7464.3919999999998</v>
      </c>
      <c r="S9" s="175">
        <v>5720.5099999999993</v>
      </c>
      <c r="T9" s="175">
        <v>6851.9379999999956</v>
      </c>
      <c r="U9" s="175">
        <v>7142.3209999999999</v>
      </c>
      <c r="V9" s="175">
        <v>8172.4949999999981</v>
      </c>
      <c r="W9" s="175">
        <v>8953.7059999999983</v>
      </c>
      <c r="X9" s="175">
        <v>8549.0249999999996</v>
      </c>
      <c r="Y9" s="175">
        <v>9978.1299999999992</v>
      </c>
      <c r="Z9" s="175">
        <v>10309.046</v>
      </c>
      <c r="AA9" s="175">
        <v>11853.175999999999</v>
      </c>
      <c r="AB9" s="175">
        <v>12973.125000000002</v>
      </c>
      <c r="AC9" s="175">
        <v>17902.007000000001</v>
      </c>
      <c r="AD9" s="137">
        <v>13729.702000000008</v>
      </c>
      <c r="AE9" s="337">
        <f t="shared" si="3"/>
        <v>-0.23306353304408789</v>
      </c>
      <c r="AG9" s="143">
        <f t="shared" si="0"/>
        <v>0.44454071154342661</v>
      </c>
      <c r="AH9" s="178">
        <f t="shared" si="0"/>
        <v>0.45529015514061527</v>
      </c>
      <c r="AI9" s="178">
        <f t="shared" si="0"/>
        <v>0.50458285709151873</v>
      </c>
      <c r="AJ9" s="178">
        <f t="shared" si="0"/>
        <v>0.9105632961572816</v>
      </c>
      <c r="AK9" s="178">
        <f t="shared" si="0"/>
        <v>0.51315833592555093</v>
      </c>
      <c r="AL9" s="178">
        <f t="shared" si="0"/>
        <v>0.49803333228390984</v>
      </c>
      <c r="AM9" s="178">
        <f t="shared" si="0"/>
        <v>0.54005566429495178</v>
      </c>
      <c r="AN9" s="178">
        <f t="shared" si="0"/>
        <v>0.54005481555322443</v>
      </c>
      <c r="AO9" s="178">
        <f t="shared" si="0"/>
        <v>0.78542204075338629</v>
      </c>
      <c r="AP9" s="178">
        <f t="shared" si="0"/>
        <v>0.56510951343186677</v>
      </c>
      <c r="AQ9" s="178">
        <f t="shared" si="0"/>
        <v>0.62037909182406781</v>
      </c>
      <c r="AR9" s="178">
        <f t="shared" si="0"/>
        <v>0.51615206164782534</v>
      </c>
      <c r="AS9" s="178">
        <f t="shared" ref="AS9" si="5">(AD9/N9)*10</f>
        <v>0.69281203268549318</v>
      </c>
      <c r="AT9" s="337">
        <f t="shared" ref="AT9" si="6">IF(AS9="","",(AS9-AR9)/AR9)</f>
        <v>0.34226342228233575</v>
      </c>
      <c r="AV9" s="123"/>
      <c r="AW9" s="123"/>
    </row>
    <row r="10" spans="1:49" ht="20.100000000000001" customHeight="1" x14ac:dyDescent="0.25">
      <c r="A10" s="139" t="s">
        <v>76</v>
      </c>
      <c r="B10" s="24">
        <v>170409.85000000006</v>
      </c>
      <c r="C10" s="175">
        <v>125525.65000000001</v>
      </c>
      <c r="D10" s="175">
        <v>131142.06000000003</v>
      </c>
      <c r="E10" s="175">
        <v>111314.47999999998</v>
      </c>
      <c r="F10" s="175">
        <v>139455.4</v>
      </c>
      <c r="G10" s="175">
        <v>172871.54000000007</v>
      </c>
      <c r="H10" s="175">
        <v>120913.15000000001</v>
      </c>
      <c r="I10" s="175">
        <v>195875.86000000002</v>
      </c>
      <c r="J10" s="240">
        <v>150373.06</v>
      </c>
      <c r="K10" s="240">
        <v>244932.87999999998</v>
      </c>
      <c r="L10" s="240">
        <v>233003.39</v>
      </c>
      <c r="M10" s="240">
        <v>238556.85</v>
      </c>
      <c r="N10" s="137">
        <v>214242.5799999999</v>
      </c>
      <c r="O10" s="337">
        <f t="shared" si="2"/>
        <v>-0.10192233004418069</v>
      </c>
      <c r="Q10" s="127" t="s">
        <v>76</v>
      </c>
      <c r="R10" s="24">
        <v>7083.5199999999986</v>
      </c>
      <c r="S10" s="175">
        <v>5734.7760000000007</v>
      </c>
      <c r="T10" s="175">
        <v>6986.2150000000011</v>
      </c>
      <c r="U10" s="175">
        <v>8949.2860000000001</v>
      </c>
      <c r="V10" s="175">
        <v>7735.4290000000001</v>
      </c>
      <c r="W10" s="175">
        <v>8580.4020000000019</v>
      </c>
      <c r="X10" s="175">
        <v>6742.456000000001</v>
      </c>
      <c r="Y10" s="175">
        <v>10425.911000000004</v>
      </c>
      <c r="Z10" s="175">
        <v>11410.679</v>
      </c>
      <c r="AA10" s="175">
        <v>13024.389000000001</v>
      </c>
      <c r="AB10" s="175">
        <v>14120.863000000001</v>
      </c>
      <c r="AC10" s="175">
        <v>13171.960999999996</v>
      </c>
      <c r="AD10" s="137">
        <v>15253.996000000012</v>
      </c>
      <c r="AE10" s="337">
        <f t="shared" si="3"/>
        <v>0.15806568209547667</v>
      </c>
      <c r="AG10" s="143">
        <f t="shared" si="0"/>
        <v>0.41567550232571626</v>
      </c>
      <c r="AH10" s="178">
        <f t="shared" si="0"/>
        <v>0.45686088859129592</v>
      </c>
      <c r="AI10" s="178">
        <f t="shared" si="0"/>
        <v>0.53272115749897475</v>
      </c>
      <c r="AJ10" s="178">
        <f t="shared" si="0"/>
        <v>0.80396422819385238</v>
      </c>
      <c r="AK10" s="178">
        <f t="shared" si="0"/>
        <v>0.55468838065790216</v>
      </c>
      <c r="AL10" s="178">
        <f t="shared" si="0"/>
        <v>0.49634555231011412</v>
      </c>
      <c r="AM10" s="178">
        <f t="shared" si="0"/>
        <v>0.55762801647298088</v>
      </c>
      <c r="AN10" s="178">
        <f t="shared" si="0"/>
        <v>0.53227135799174041</v>
      </c>
      <c r="AO10" s="178">
        <f t="shared" si="0"/>
        <v>0.75882468575155682</v>
      </c>
      <c r="AP10" s="178">
        <f t="shared" si="0"/>
        <v>0.5317533930111793</v>
      </c>
      <c r="AQ10" s="178">
        <f t="shared" si="0"/>
        <v>0.60603680487223821</v>
      </c>
      <c r="AR10" s="178">
        <f t="shared" si="0"/>
        <v>0.55215186652573567</v>
      </c>
      <c r="AS10" s="178">
        <f t="shared" ref="AS10" si="7">(AD10/N10)*10</f>
        <v>0.71199646680879303</v>
      </c>
      <c r="AT10" s="337">
        <f t="shared" ref="AT10" si="8">IF(AS10="","",(AS10-AR10)/AR10)</f>
        <v>0.28949390552428211</v>
      </c>
      <c r="AV10" s="123"/>
      <c r="AW10" s="123"/>
    </row>
    <row r="11" spans="1:49" ht="20.100000000000001" customHeight="1" x14ac:dyDescent="0.25">
      <c r="A11" s="139" t="s">
        <v>77</v>
      </c>
      <c r="B11" s="24">
        <v>105742.86999999997</v>
      </c>
      <c r="C11" s="175">
        <v>146772.35999999993</v>
      </c>
      <c r="D11" s="175">
        <v>106191.60999999997</v>
      </c>
      <c r="E11" s="175">
        <v>156740.30999999991</v>
      </c>
      <c r="F11" s="175">
        <v>208322.54999999996</v>
      </c>
      <c r="G11" s="175">
        <v>182102.74999999991</v>
      </c>
      <c r="H11" s="175">
        <v>156318.05000000002</v>
      </c>
      <c r="I11" s="175">
        <v>208364.81999999995</v>
      </c>
      <c r="J11" s="240">
        <v>123404.02</v>
      </c>
      <c r="K11" s="240">
        <v>228431.58000000013</v>
      </c>
      <c r="L11" s="240">
        <v>207366.91000000006</v>
      </c>
      <c r="M11" s="240">
        <v>271945.74000000005</v>
      </c>
      <c r="N11" s="137">
        <v>299744.37000000017</v>
      </c>
      <c r="O11" s="337">
        <f t="shared" si="2"/>
        <v>0.10222123722180798</v>
      </c>
      <c r="Q11" s="127" t="s">
        <v>77</v>
      </c>
      <c r="R11" s="24">
        <v>5269.9080000000022</v>
      </c>
      <c r="S11" s="175">
        <v>6791.5110000000022</v>
      </c>
      <c r="T11" s="175">
        <v>6331.175000000002</v>
      </c>
      <c r="U11" s="175">
        <v>12356.189000000002</v>
      </c>
      <c r="V11" s="175">
        <v>10013.188000000002</v>
      </c>
      <c r="W11" s="175">
        <v>9709.3430000000008</v>
      </c>
      <c r="X11" s="175">
        <v>9074.4239999999991</v>
      </c>
      <c r="Y11" s="175">
        <v>11193.306000000002</v>
      </c>
      <c r="Z11" s="175">
        <v>12194.198</v>
      </c>
      <c r="AA11" s="175">
        <v>12392.851000000008</v>
      </c>
      <c r="AB11" s="175">
        <v>10554.120999999999</v>
      </c>
      <c r="AC11" s="175">
        <v>14483.971999999998</v>
      </c>
      <c r="AD11" s="137">
        <v>20407.698</v>
      </c>
      <c r="AE11" s="337">
        <f t="shared" si="3"/>
        <v>0.40898491104511964</v>
      </c>
      <c r="AG11" s="143">
        <f t="shared" si="0"/>
        <v>0.4983700555886183</v>
      </c>
      <c r="AH11" s="178">
        <f t="shared" si="0"/>
        <v>0.46272411236012051</v>
      </c>
      <c r="AI11" s="178">
        <f t="shared" si="0"/>
        <v>0.59620293919642087</v>
      </c>
      <c r="AJ11" s="178">
        <f t="shared" si="0"/>
        <v>0.78832235306922693</v>
      </c>
      <c r="AK11" s="178">
        <f t="shared" si="0"/>
        <v>0.48065790285305188</v>
      </c>
      <c r="AL11" s="178">
        <f t="shared" si="0"/>
        <v>0.53317937263440585</v>
      </c>
      <c r="AM11" s="178">
        <f t="shared" si="0"/>
        <v>0.58051031214885285</v>
      </c>
      <c r="AN11" s="178">
        <f t="shared" si="0"/>
        <v>0.53719749811892448</v>
      </c>
      <c r="AO11" s="178">
        <f t="shared" si="0"/>
        <v>0.98815241189063374</v>
      </c>
      <c r="AP11" s="178">
        <f t="shared" si="0"/>
        <v>0.54251916481950524</v>
      </c>
      <c r="AQ11" s="178">
        <f t="shared" si="0"/>
        <v>0.50895878228594893</v>
      </c>
      <c r="AR11" s="178">
        <f t="shared" si="0"/>
        <v>0.53260521749669598</v>
      </c>
      <c r="AS11" s="178">
        <f t="shared" ref="AS11" si="9">(AD11/N11)*10</f>
        <v>0.68083674098699465</v>
      </c>
      <c r="AT11" s="337">
        <f t="shared" ref="AT11" si="10">IF(AS11="","",(AS11-AR11)/AR11)</f>
        <v>0.27831406569203992</v>
      </c>
      <c r="AV11" s="123"/>
      <c r="AW11" s="123"/>
    </row>
    <row r="12" spans="1:49" ht="20.100000000000001" customHeight="1" x14ac:dyDescent="0.25">
      <c r="A12" s="139" t="s">
        <v>78</v>
      </c>
      <c r="B12" s="24">
        <v>173043.08000000005</v>
      </c>
      <c r="C12" s="175">
        <v>88557.569999999978</v>
      </c>
      <c r="D12" s="175">
        <v>121066.39000000004</v>
      </c>
      <c r="E12" s="175">
        <v>142381.43</v>
      </c>
      <c r="F12" s="175">
        <v>163673.44999999992</v>
      </c>
      <c r="G12" s="175">
        <v>227727.18000000014</v>
      </c>
      <c r="H12" s="175">
        <v>161332.92000000001</v>
      </c>
      <c r="I12" s="175">
        <v>247351.10999999993</v>
      </c>
      <c r="J12" s="240">
        <v>159573.16</v>
      </c>
      <c r="K12" s="240">
        <v>248865.2099999999</v>
      </c>
      <c r="L12" s="240">
        <v>200988.73999999996</v>
      </c>
      <c r="M12" s="240">
        <v>276889.69999999984</v>
      </c>
      <c r="N12" s="137">
        <v>230491.43999999977</v>
      </c>
      <c r="O12" s="337">
        <f t="shared" si="2"/>
        <v>-0.16756946899794428</v>
      </c>
      <c r="Q12" s="127" t="s">
        <v>78</v>
      </c>
      <c r="R12" s="24">
        <v>8468.7459999999992</v>
      </c>
      <c r="S12" s="175">
        <v>4467.674</v>
      </c>
      <c r="T12" s="175">
        <v>6989.1480000000029</v>
      </c>
      <c r="U12" s="175">
        <v>11275.52199999999</v>
      </c>
      <c r="V12" s="175">
        <v>8874.6120000000028</v>
      </c>
      <c r="W12" s="175">
        <v>11770.861000000004</v>
      </c>
      <c r="X12" s="175">
        <v>9513.2329999999984</v>
      </c>
      <c r="Y12" s="175">
        <v>14562.611999999999</v>
      </c>
      <c r="Z12" s="175">
        <v>13054.882</v>
      </c>
      <c r="AA12" s="175">
        <v>13834.111000000008</v>
      </c>
      <c r="AB12" s="175">
        <v>12299.127999999995</v>
      </c>
      <c r="AC12" s="175">
        <v>14683.353999999999</v>
      </c>
      <c r="AD12" s="137">
        <v>14260.140000000003</v>
      </c>
      <c r="AE12" s="337">
        <f t="shared" si="3"/>
        <v>-2.8822706310833092E-2</v>
      </c>
      <c r="AG12" s="143">
        <f t="shared" si="0"/>
        <v>0.48940102083250003</v>
      </c>
      <c r="AH12" s="178">
        <f t="shared" si="0"/>
        <v>0.50449374344847098</v>
      </c>
      <c r="AI12" s="178">
        <f t="shared" si="0"/>
        <v>0.57729878622795316</v>
      </c>
      <c r="AJ12" s="178">
        <f t="shared" si="0"/>
        <v>0.79192363779461905</v>
      </c>
      <c r="AK12" s="178">
        <f t="shared" si="0"/>
        <v>0.54221451310521085</v>
      </c>
      <c r="AL12" s="178">
        <f t="shared" si="0"/>
        <v>0.51688432623633229</v>
      </c>
      <c r="AM12" s="178">
        <f t="shared" si="0"/>
        <v>0.58966471319058733</v>
      </c>
      <c r="AN12" s="178">
        <f t="shared" si="0"/>
        <v>0.5887425368740008</v>
      </c>
      <c r="AO12" s="178">
        <f t="shared" si="0"/>
        <v>0.81811264500872194</v>
      </c>
      <c r="AP12" s="178">
        <f t="shared" si="0"/>
        <v>0.55588770322698033</v>
      </c>
      <c r="AQ12" s="178">
        <f t="shared" si="0"/>
        <v>0.61193119574758248</v>
      </c>
      <c r="AR12" s="178">
        <f t="shared" si="0"/>
        <v>0.53029614319348128</v>
      </c>
      <c r="AS12" s="178">
        <f t="shared" ref="AS12" si="11">(AD12/N12)*10</f>
        <v>0.61868414722906917</v>
      </c>
      <c r="AT12" s="337">
        <f t="shared" ref="AT12" si="12">IF(AS12="","",(AS12-AR12)/AR12)</f>
        <v>0.16667668654595338</v>
      </c>
      <c r="AV12" s="123"/>
      <c r="AW12" s="123"/>
    </row>
    <row r="13" spans="1:49" ht="20.100000000000001" customHeight="1" x14ac:dyDescent="0.25">
      <c r="A13" s="139" t="s">
        <v>79</v>
      </c>
      <c r="B13" s="24">
        <v>153878.58000000007</v>
      </c>
      <c r="C13" s="175">
        <v>146271.1</v>
      </c>
      <c r="D13" s="175">
        <v>129654.32999999994</v>
      </c>
      <c r="E13" s="175">
        <v>179800.25999999989</v>
      </c>
      <c r="F13" s="175">
        <v>269493.00999999989</v>
      </c>
      <c r="G13" s="175">
        <v>237770.30999999997</v>
      </c>
      <c r="H13" s="175">
        <v>147807.46000000011</v>
      </c>
      <c r="I13" s="175">
        <v>207312.03999999983</v>
      </c>
      <c r="J13" s="240">
        <v>176243.62</v>
      </c>
      <c r="K13" s="240">
        <v>278687.1700000001</v>
      </c>
      <c r="L13" s="240">
        <v>285820.33000000013</v>
      </c>
      <c r="M13" s="240">
        <v>278908.12</v>
      </c>
      <c r="N13" s="137"/>
      <c r="O13" s="337" t="str">
        <f t="shared" si="2"/>
        <v/>
      </c>
      <c r="Q13" s="127" t="s">
        <v>79</v>
      </c>
      <c r="R13" s="24">
        <v>8304.4390000000039</v>
      </c>
      <c r="S13" s="175">
        <v>7350.9219999999987</v>
      </c>
      <c r="T13" s="175">
        <v>8610.476999999999</v>
      </c>
      <c r="U13" s="175">
        <v>14121.920000000007</v>
      </c>
      <c r="V13" s="175">
        <v>13262.653999999999</v>
      </c>
      <c r="W13" s="175">
        <v>12363.967000000001</v>
      </c>
      <c r="X13" s="175">
        <v>8473.6030000000046</v>
      </c>
      <c r="Y13" s="175">
        <v>11749.72900000001</v>
      </c>
      <c r="Z13" s="175">
        <v>14285.174000000001</v>
      </c>
      <c r="AA13" s="175">
        <v>14287.105000000005</v>
      </c>
      <c r="AB13" s="175">
        <v>16611.900999999998</v>
      </c>
      <c r="AC13" s="175">
        <v>15670.151999999995</v>
      </c>
      <c r="AD13" s="137"/>
      <c r="AE13" s="337" t="str">
        <f t="shared" si="3"/>
        <v/>
      </c>
      <c r="AG13" s="143">
        <f t="shared" si="0"/>
        <v>0.53967478774498701</v>
      </c>
      <c r="AH13" s="178">
        <f t="shared" si="0"/>
        <v>0.50255463998014638</v>
      </c>
      <c r="AI13" s="178">
        <f t="shared" si="0"/>
        <v>0.66411025378018629</v>
      </c>
      <c r="AJ13" s="178">
        <f t="shared" si="0"/>
        <v>0.78542266846555253</v>
      </c>
      <c r="AK13" s="178">
        <f t="shared" si="0"/>
        <v>0.49213350654252608</v>
      </c>
      <c r="AL13" s="178">
        <f t="shared" si="0"/>
        <v>0.51999625184490039</v>
      </c>
      <c r="AM13" s="178">
        <f t="shared" si="0"/>
        <v>0.57328655806682549</v>
      </c>
      <c r="AN13" s="178">
        <f t="shared" si="0"/>
        <v>0.56676539384784497</v>
      </c>
      <c r="AO13" s="178">
        <f t="shared" si="0"/>
        <v>0.81053566648256559</v>
      </c>
      <c r="AP13" s="178">
        <f t="shared" si="0"/>
        <v>0.51265743593434887</v>
      </c>
      <c r="AQ13" s="178">
        <f t="shared" si="0"/>
        <v>0.58120081940987156</v>
      </c>
      <c r="AR13" s="178">
        <f t="shared" si="0"/>
        <v>0.56183921787576485</v>
      </c>
      <c r="AS13" s="178"/>
      <c r="AT13" s="337"/>
      <c r="AV13" s="123"/>
      <c r="AW13" s="123"/>
    </row>
    <row r="14" spans="1:49" ht="20.100000000000001" customHeight="1" x14ac:dyDescent="0.25">
      <c r="A14" s="139" t="s">
        <v>80</v>
      </c>
      <c r="B14" s="24">
        <v>172907.80999999991</v>
      </c>
      <c r="C14" s="175">
        <v>197865.85999999996</v>
      </c>
      <c r="D14" s="175">
        <v>108818.47999999997</v>
      </c>
      <c r="E14" s="175">
        <v>128700.31000000001</v>
      </c>
      <c r="F14" s="175">
        <v>196874.73</v>
      </c>
      <c r="G14" s="175">
        <v>236496.18999999983</v>
      </c>
      <c r="H14" s="175">
        <v>161286.66999999981</v>
      </c>
      <c r="I14" s="175">
        <v>171590.03999999995</v>
      </c>
      <c r="J14" s="240">
        <v>180155.07</v>
      </c>
      <c r="K14" s="240">
        <v>296232.94000000058</v>
      </c>
      <c r="L14" s="240">
        <v>286301.54999999993</v>
      </c>
      <c r="M14" s="240">
        <v>219196.88999999978</v>
      </c>
      <c r="N14" s="137"/>
      <c r="O14" s="337" t="str">
        <f t="shared" si="2"/>
        <v/>
      </c>
      <c r="Q14" s="127" t="s">
        <v>80</v>
      </c>
      <c r="R14" s="24">
        <v>7854.7379999999985</v>
      </c>
      <c r="S14" s="175">
        <v>8326.2219999999998</v>
      </c>
      <c r="T14" s="175">
        <v>7079.4509999999991</v>
      </c>
      <c r="U14" s="175">
        <v>9224.3630000000012</v>
      </c>
      <c r="V14" s="175">
        <v>8588.8440000000028</v>
      </c>
      <c r="W14" s="175">
        <v>10903.496999999998</v>
      </c>
      <c r="X14" s="175">
        <v>9835.2980000000043</v>
      </c>
      <c r="Y14" s="175">
        <v>10047.059999999994</v>
      </c>
      <c r="Z14" s="175">
        <v>13857.925999999999</v>
      </c>
      <c r="AA14" s="175">
        <v>14770.591999999991</v>
      </c>
      <c r="AB14" s="175">
        <v>15842.40800000001</v>
      </c>
      <c r="AC14" s="175">
        <v>12842.719000000006</v>
      </c>
      <c r="AD14" s="137"/>
      <c r="AE14" s="337" t="str">
        <f t="shared" si="3"/>
        <v/>
      </c>
      <c r="AG14" s="143">
        <f t="shared" si="0"/>
        <v>0.45427317597741834</v>
      </c>
      <c r="AH14" s="178">
        <f t="shared" si="0"/>
        <v>0.4208013449111434</v>
      </c>
      <c r="AI14" s="178">
        <f t="shared" si="0"/>
        <v>0.65057433259497854</v>
      </c>
      <c r="AJ14" s="178">
        <f t="shared" si="0"/>
        <v>0.71673199543963806</v>
      </c>
      <c r="AK14" s="178">
        <f t="shared" si="0"/>
        <v>0.436259341155668</v>
      </c>
      <c r="AL14" s="178">
        <f t="shared" si="0"/>
        <v>0.46104324133086483</v>
      </c>
      <c r="AM14" s="178">
        <f t="shared" si="0"/>
        <v>0.60980228558256033</v>
      </c>
      <c r="AN14" s="178">
        <f t="shared" si="0"/>
        <v>0.58552699212611625</v>
      </c>
      <c r="AO14" s="178">
        <f t="shared" si="0"/>
        <v>0.76922209294470589</v>
      </c>
      <c r="AP14" s="178">
        <f t="shared" si="0"/>
        <v>0.49861409740591178</v>
      </c>
      <c r="AQ14" s="178">
        <f t="shared" si="0"/>
        <v>0.55334691691330395</v>
      </c>
      <c r="AR14" s="178">
        <f t="shared" si="0"/>
        <v>0.58589877803467094</v>
      </c>
      <c r="AS14" s="178"/>
      <c r="AT14" s="337"/>
      <c r="AV14" s="123"/>
      <c r="AW14" s="123"/>
    </row>
    <row r="15" spans="1:49" ht="20.100000000000001" customHeight="1" x14ac:dyDescent="0.25">
      <c r="A15" s="139" t="s">
        <v>81</v>
      </c>
      <c r="B15" s="24">
        <v>184668.65</v>
      </c>
      <c r="C15" s="175">
        <v>144340.81999999992</v>
      </c>
      <c r="D15" s="175">
        <v>80105.51999999996</v>
      </c>
      <c r="E15" s="175">
        <v>122946.30000000002</v>
      </c>
      <c r="F15" s="175">
        <v>216355.29000000004</v>
      </c>
      <c r="G15" s="175">
        <v>152646.59000000005</v>
      </c>
      <c r="H15" s="175">
        <v>149729.00999999972</v>
      </c>
      <c r="I15" s="175">
        <v>137518.23999999996</v>
      </c>
      <c r="J15" s="240">
        <v>158081.72</v>
      </c>
      <c r="K15" s="240">
        <v>248455.1099999999</v>
      </c>
      <c r="L15" s="240">
        <v>193947.6099999999</v>
      </c>
      <c r="M15" s="240">
        <v>185986.09999999983</v>
      </c>
      <c r="N15" s="137"/>
      <c r="O15" s="337" t="str">
        <f t="shared" si="2"/>
        <v/>
      </c>
      <c r="Q15" s="127" t="s">
        <v>81</v>
      </c>
      <c r="R15" s="24">
        <v>8976.5390000000007</v>
      </c>
      <c r="S15" s="175">
        <v>8231.4969999999994</v>
      </c>
      <c r="T15" s="175">
        <v>7380.0529999999981</v>
      </c>
      <c r="U15" s="175">
        <v>9158.0150000000012</v>
      </c>
      <c r="V15" s="175">
        <v>11920.680999999999</v>
      </c>
      <c r="W15" s="175">
        <v>8611.9049999999952</v>
      </c>
      <c r="X15" s="175">
        <v>9047.3699999999972</v>
      </c>
      <c r="Y15" s="175">
        <v>10872.128000000008</v>
      </c>
      <c r="Z15" s="175">
        <v>13645.628000000001</v>
      </c>
      <c r="AA15" s="175">
        <v>13484.313000000007</v>
      </c>
      <c r="AB15" s="175">
        <v>12902.209999999997</v>
      </c>
      <c r="AC15" s="175">
        <v>12615.414999999995</v>
      </c>
      <c r="AD15" s="137"/>
      <c r="AE15" s="337" t="str">
        <f t="shared" si="3"/>
        <v/>
      </c>
      <c r="AG15" s="143">
        <f t="shared" si="0"/>
        <v>0.48608894904468092</v>
      </c>
      <c r="AH15" s="178">
        <f t="shared" si="0"/>
        <v>0.57028198953005838</v>
      </c>
      <c r="AI15" s="178">
        <f t="shared" si="0"/>
        <v>0.92129144158854492</v>
      </c>
      <c r="AJ15" s="178">
        <f t="shared" si="0"/>
        <v>0.7448792684285741</v>
      </c>
      <c r="AK15" s="178">
        <f t="shared" si="0"/>
        <v>0.55097709882665669</v>
      </c>
      <c r="AL15" s="178">
        <f t="shared" si="0"/>
        <v>0.56417277320115655</v>
      </c>
      <c r="AM15" s="178">
        <f t="shared" si="0"/>
        <v>0.60424963739491866</v>
      </c>
      <c r="AN15" s="178">
        <f t="shared" si="0"/>
        <v>0.79059534211607208</v>
      </c>
      <c r="AO15" s="178">
        <f t="shared" si="0"/>
        <v>0.86320088116450155</v>
      </c>
      <c r="AP15" s="178">
        <f t="shared" si="0"/>
        <v>0.54272632991931669</v>
      </c>
      <c r="AQ15" s="178">
        <f t="shared" si="0"/>
        <v>0.66524202077045469</v>
      </c>
      <c r="AR15" s="178">
        <f t="shared" si="0"/>
        <v>0.67829880835180723</v>
      </c>
      <c r="AS15" s="178"/>
      <c r="AT15" s="337"/>
      <c r="AV15" s="123"/>
      <c r="AW15" s="123"/>
    </row>
    <row r="16" spans="1:49" ht="20.100000000000001" customHeight="1" x14ac:dyDescent="0.25">
      <c r="A16" s="139" t="s">
        <v>82</v>
      </c>
      <c r="B16" s="24">
        <v>175049.21999999997</v>
      </c>
      <c r="C16" s="175">
        <v>101082.92000000001</v>
      </c>
      <c r="D16" s="175">
        <v>69030.890000000014</v>
      </c>
      <c r="E16" s="175">
        <v>154535.30999999976</v>
      </c>
      <c r="F16" s="175">
        <v>191998.53000000006</v>
      </c>
      <c r="G16" s="175">
        <v>123638.51</v>
      </c>
      <c r="H16" s="175">
        <v>139323.20999999988</v>
      </c>
      <c r="I16" s="175">
        <v>159510.34999999989</v>
      </c>
      <c r="J16" s="240">
        <v>217871.62</v>
      </c>
      <c r="K16" s="240">
        <v>280257.64000000013</v>
      </c>
      <c r="L16" s="240">
        <v>221165.11999999979</v>
      </c>
      <c r="M16" s="240">
        <v>222116.84000000008</v>
      </c>
      <c r="N16" s="137"/>
      <c r="O16" s="337" t="str">
        <f t="shared" si="2"/>
        <v/>
      </c>
      <c r="Q16" s="127" t="s">
        <v>82</v>
      </c>
      <c r="R16" s="24">
        <v>8917.1569999999974</v>
      </c>
      <c r="S16" s="175">
        <v>6317.9840000000004</v>
      </c>
      <c r="T16" s="175">
        <v>6844.7550000000019</v>
      </c>
      <c r="U16" s="175">
        <v>12425.312000000002</v>
      </c>
      <c r="V16" s="175">
        <v>11852.688999999998</v>
      </c>
      <c r="W16" s="175">
        <v>8900.4360000000015</v>
      </c>
      <c r="X16" s="175">
        <v>10677.083000000001</v>
      </c>
      <c r="Y16" s="175">
        <v>13098.086000000008</v>
      </c>
      <c r="Z16" s="175">
        <v>16740.395</v>
      </c>
      <c r="AA16" s="175">
        <v>17459.428999999986</v>
      </c>
      <c r="AB16" s="175">
        <v>14265.805999999997</v>
      </c>
      <c r="AC16" s="175">
        <v>13945.046000000009</v>
      </c>
      <c r="AD16" s="137"/>
      <c r="AE16" s="337" t="str">
        <f t="shared" si="3"/>
        <v/>
      </c>
      <c r="AG16" s="143">
        <f t="shared" si="0"/>
        <v>0.50940855377704619</v>
      </c>
      <c r="AH16" s="178">
        <f t="shared" si="0"/>
        <v>0.62502982699747878</v>
      </c>
      <c r="AI16" s="178">
        <f t="shared" si="0"/>
        <v>0.99154958019518513</v>
      </c>
      <c r="AJ16" s="178">
        <f t="shared" si="0"/>
        <v>0.80404355483546253</v>
      </c>
      <c r="AK16" s="178">
        <f t="shared" si="0"/>
        <v>0.61733227853359063</v>
      </c>
      <c r="AL16" s="178">
        <f t="shared" si="0"/>
        <v>0.71987570862832317</v>
      </c>
      <c r="AM16" s="178">
        <f t="shared" si="0"/>
        <v>0.76635350276526137</v>
      </c>
      <c r="AN16" s="178">
        <f t="shared" si="0"/>
        <v>0.8211433301976967</v>
      </c>
      <c r="AO16" s="178">
        <f t="shared" si="0"/>
        <v>0.76836051432490382</v>
      </c>
      <c r="AP16" s="178">
        <f t="shared" si="0"/>
        <v>0.62297780713489115</v>
      </c>
      <c r="AQ16" s="178">
        <f t="shared" si="0"/>
        <v>0.64502965024503012</v>
      </c>
      <c r="AR16" s="178">
        <f t="shared" si="0"/>
        <v>0.62782479707526928</v>
      </c>
      <c r="AS16" s="178"/>
      <c r="AT16" s="337"/>
      <c r="AV16" s="123"/>
      <c r="AW16" s="123"/>
    </row>
    <row r="17" spans="1:49" ht="20.100000000000001" customHeight="1" x14ac:dyDescent="0.25">
      <c r="A17" s="139" t="s">
        <v>83</v>
      </c>
      <c r="B17" s="24">
        <v>143652.40999999997</v>
      </c>
      <c r="C17" s="175">
        <v>108321.03000000003</v>
      </c>
      <c r="D17" s="175">
        <v>126056.69</v>
      </c>
      <c r="E17" s="175">
        <v>102105.74999999991</v>
      </c>
      <c r="F17" s="175">
        <v>191150.96000000002</v>
      </c>
      <c r="G17" s="175">
        <v>143866.02999999988</v>
      </c>
      <c r="H17" s="175">
        <v>151239.86000000007</v>
      </c>
      <c r="I17" s="175">
        <v>135902.21999999988</v>
      </c>
      <c r="J17" s="240">
        <v>269362.65000000002</v>
      </c>
      <c r="K17" s="240">
        <v>228067.11000000004</v>
      </c>
      <c r="L17" s="240">
        <v>226213.38000000006</v>
      </c>
      <c r="M17" s="240">
        <v>214361.34999999995</v>
      </c>
      <c r="N17" s="137"/>
      <c r="O17" s="337" t="str">
        <f t="shared" si="2"/>
        <v/>
      </c>
      <c r="Q17" s="127" t="s">
        <v>83</v>
      </c>
      <c r="R17" s="24">
        <v>8623.6640000000007</v>
      </c>
      <c r="S17" s="175">
        <v>7729.3239999999987</v>
      </c>
      <c r="T17" s="175">
        <v>10518.219000000001</v>
      </c>
      <c r="U17" s="175">
        <v>7756.1780000000035</v>
      </c>
      <c r="V17" s="175">
        <v>12715.098000000002</v>
      </c>
      <c r="W17" s="175">
        <v>10229.966999999997</v>
      </c>
      <c r="X17" s="175">
        <v>10778.716999999997</v>
      </c>
      <c r="Y17" s="175">
        <v>11138.637000000001</v>
      </c>
      <c r="Z17" s="175">
        <v>17757.596000000001</v>
      </c>
      <c r="AA17" s="175">
        <v>15905.198000000008</v>
      </c>
      <c r="AB17" s="175">
        <v>14901.102000000014</v>
      </c>
      <c r="AC17" s="175">
        <v>15769.840000000007</v>
      </c>
      <c r="AD17" s="137"/>
      <c r="AE17" s="337" t="str">
        <f t="shared" si="3"/>
        <v/>
      </c>
      <c r="AG17" s="143">
        <f t="shared" si="0"/>
        <v>0.60031460662581315</v>
      </c>
      <c r="AH17" s="178">
        <f t="shared" si="0"/>
        <v>0.71355709966938063</v>
      </c>
      <c r="AI17" s="178">
        <f t="shared" ref="AI17:AL19" si="13">IF(T17="","",(T17/D17)*10)</f>
        <v>0.83440387019522733</v>
      </c>
      <c r="AJ17" s="178">
        <f t="shared" si="13"/>
        <v>0.75962205850307263</v>
      </c>
      <c r="AK17" s="178">
        <f t="shared" si="13"/>
        <v>0.665186196292187</v>
      </c>
      <c r="AL17" s="178">
        <f t="shared" si="13"/>
        <v>0.71107592250929597</v>
      </c>
      <c r="AM17" s="178">
        <f t="shared" si="0"/>
        <v>0.71269022597614096</v>
      </c>
      <c r="AN17" s="178">
        <f t="shared" si="0"/>
        <v>0.81960669958150867</v>
      </c>
      <c r="AO17" s="178">
        <f t="shared" si="0"/>
        <v>0.65924492501094711</v>
      </c>
      <c r="AP17" s="178">
        <f t="shared" si="0"/>
        <v>0.69739113193480651</v>
      </c>
      <c r="AQ17" s="178">
        <f t="shared" si="0"/>
        <v>0.65871886092679444</v>
      </c>
      <c r="AR17" s="178">
        <f t="shared" si="0"/>
        <v>0.73566620101991387</v>
      </c>
      <c r="AS17" s="178"/>
      <c r="AT17" s="337"/>
      <c r="AV17" s="123"/>
      <c r="AW17" s="123"/>
    </row>
    <row r="18" spans="1:49" ht="20.100000000000001" customHeight="1" thickBot="1" x14ac:dyDescent="0.3">
      <c r="A18" s="139" t="s">
        <v>84</v>
      </c>
      <c r="B18" s="24">
        <v>152913.45000000004</v>
      </c>
      <c r="C18" s="175">
        <v>216589.59999999995</v>
      </c>
      <c r="D18" s="175">
        <v>85917.549999999959</v>
      </c>
      <c r="E18" s="175">
        <v>230072.31999999998</v>
      </c>
      <c r="F18" s="175">
        <v>233366.15000000014</v>
      </c>
      <c r="G18" s="175">
        <v>149347.89999999994</v>
      </c>
      <c r="H18" s="175">
        <v>169726.70999999988</v>
      </c>
      <c r="I18" s="175">
        <v>161609.71999999994</v>
      </c>
      <c r="J18" s="240">
        <v>201683.16</v>
      </c>
      <c r="K18" s="240">
        <v>231436.16000000015</v>
      </c>
      <c r="L18" s="240">
        <v>249510.86000000004</v>
      </c>
      <c r="M18" s="240">
        <v>245114.83000000005</v>
      </c>
      <c r="N18" s="137"/>
      <c r="O18" s="337" t="str">
        <f t="shared" si="2"/>
        <v/>
      </c>
      <c r="Q18" s="127" t="s">
        <v>84</v>
      </c>
      <c r="R18" s="24">
        <v>8608.0499999999975</v>
      </c>
      <c r="S18" s="175">
        <v>10777.051000000001</v>
      </c>
      <c r="T18" s="175">
        <v>8423.9280000000035</v>
      </c>
      <c r="U18" s="175">
        <v>14158.847</v>
      </c>
      <c r="V18" s="175">
        <v>13639.642000000007</v>
      </c>
      <c r="W18" s="175">
        <v>9440.7710000000006</v>
      </c>
      <c r="X18" s="175">
        <v>11551.010000000002</v>
      </c>
      <c r="Y18" s="175">
        <v>14804.034999999996</v>
      </c>
      <c r="Z18" s="175">
        <v>13581.739</v>
      </c>
      <c r="AA18" s="175">
        <v>16207.478999999999</v>
      </c>
      <c r="AB18" s="175">
        <v>14210.079999999994</v>
      </c>
      <c r="AC18" s="175">
        <v>17409.10100000001</v>
      </c>
      <c r="AD18" s="137"/>
      <c r="AE18" s="337" t="str">
        <f t="shared" si="3"/>
        <v/>
      </c>
      <c r="AG18" s="143">
        <f t="shared" si="0"/>
        <v>0.56293609227965202</v>
      </c>
      <c r="AH18" s="178">
        <f t="shared" si="0"/>
        <v>0.49757933898949919</v>
      </c>
      <c r="AI18" s="178">
        <f t="shared" si="13"/>
        <v>0.98046650538801527</v>
      </c>
      <c r="AJ18" s="178">
        <f t="shared" si="13"/>
        <v>0.61540853762851611</v>
      </c>
      <c r="AK18" s="178">
        <f t="shared" si="13"/>
        <v>0.58447388363736552</v>
      </c>
      <c r="AL18" s="178">
        <f t="shared" si="13"/>
        <v>0.63213282543644767</v>
      </c>
      <c r="AM18" s="178">
        <f t="shared" si="0"/>
        <v>0.68056524515204542</v>
      </c>
      <c r="AN18" s="178">
        <f t="shared" si="0"/>
        <v>0.91603617653690639</v>
      </c>
      <c r="AO18" s="178">
        <f t="shared" si="0"/>
        <v>0.67341958545274683</v>
      </c>
      <c r="AP18" s="178">
        <f t="shared" si="0"/>
        <v>0.7003002037365289</v>
      </c>
      <c r="AQ18" s="178">
        <f t="shared" si="0"/>
        <v>0.56951749515031103</v>
      </c>
      <c r="AR18" s="178">
        <f t="shared" si="0"/>
        <v>0.71024266463191987</v>
      </c>
      <c r="AS18" s="178"/>
      <c r="AT18" s="337"/>
      <c r="AV18" s="123"/>
      <c r="AW18" s="123"/>
    </row>
    <row r="19" spans="1:49" ht="20.100000000000001" customHeight="1" thickBot="1" x14ac:dyDescent="0.3">
      <c r="A19" s="41" t="str">
        <f>'2'!A19</f>
        <v>jan-jun</v>
      </c>
      <c r="B19" s="193">
        <f>SUM(B7:B12)</f>
        <v>833192.8</v>
      </c>
      <c r="C19" s="194">
        <f t="shared" ref="C19:N19" si="14">SUM(C7:C12)</f>
        <v>721617.09999999986</v>
      </c>
      <c r="D19" s="194">
        <f t="shared" si="14"/>
        <v>696561.11</v>
      </c>
      <c r="E19" s="194">
        <f t="shared" si="14"/>
        <v>681369.69</v>
      </c>
      <c r="F19" s="194">
        <f t="shared" si="14"/>
        <v>1030959.7499999999</v>
      </c>
      <c r="G19" s="194">
        <f t="shared" si="14"/>
        <v>1117325.9099999999</v>
      </c>
      <c r="H19" s="194">
        <f t="shared" si="14"/>
        <v>885337.38000000012</v>
      </c>
      <c r="I19" s="194">
        <f t="shared" si="14"/>
        <v>1182378.2799999998</v>
      </c>
      <c r="J19" s="194">
        <f t="shared" si="14"/>
        <v>773803.46</v>
      </c>
      <c r="K19" s="194">
        <f t="shared" si="14"/>
        <v>1372125.0100000002</v>
      </c>
      <c r="L19" s="194">
        <f t="shared" si="14"/>
        <v>1282279.47</v>
      </c>
      <c r="M19" s="194">
        <f t="shared" si="14"/>
        <v>1605267.3700000006</v>
      </c>
      <c r="N19" s="410">
        <f t="shared" si="14"/>
        <v>1406612.5199999991</v>
      </c>
      <c r="O19" s="355">
        <f t="shared" si="2"/>
        <v>-0.12375187692253498</v>
      </c>
      <c r="P19" s="197"/>
      <c r="Q19" s="196"/>
      <c r="R19" s="193">
        <f>SUM(R7:R12)</f>
        <v>38208.777999999998</v>
      </c>
      <c r="S19" s="194">
        <f t="shared" ref="S19:AD19" si="15">SUM(S7:S12)</f>
        <v>33181.569000000003</v>
      </c>
      <c r="T19" s="194">
        <f t="shared" si="15"/>
        <v>37514.417000000001</v>
      </c>
      <c r="U19" s="194">
        <f t="shared" si="15"/>
        <v>55554.365999999995</v>
      </c>
      <c r="V19" s="194">
        <f t="shared" si="15"/>
        <v>53174.383000000002</v>
      </c>
      <c r="W19" s="194">
        <f t="shared" si="15"/>
        <v>56304.366000000002</v>
      </c>
      <c r="X19" s="194">
        <f t="shared" si="15"/>
        <v>49827.455000000009</v>
      </c>
      <c r="Y19" s="194">
        <f t="shared" si="15"/>
        <v>65496.251000000004</v>
      </c>
      <c r="Z19" s="194">
        <f t="shared" si="15"/>
        <v>64858.593000000008</v>
      </c>
      <c r="AA19" s="194">
        <f t="shared" si="15"/>
        <v>77094.222000000023</v>
      </c>
      <c r="AB19" s="194">
        <f t="shared" si="15"/>
        <v>77521.206000000006</v>
      </c>
      <c r="AC19" s="194">
        <f t="shared" si="15"/>
        <v>84613.765999999974</v>
      </c>
      <c r="AD19" s="195">
        <f t="shared" si="15"/>
        <v>93172.045000000027</v>
      </c>
      <c r="AE19" s="407">
        <f t="shared" si="3"/>
        <v>0.10114523208906759</v>
      </c>
      <c r="AG19" s="198">
        <f t="shared" si="0"/>
        <v>0.45858267138170178</v>
      </c>
      <c r="AH19" s="199">
        <f t="shared" si="0"/>
        <v>0.45982237671474258</v>
      </c>
      <c r="AI19" s="199">
        <f t="shared" si="13"/>
        <v>0.53856605632203614</v>
      </c>
      <c r="AJ19" s="199">
        <f t="shared" si="13"/>
        <v>0.81533368471380052</v>
      </c>
      <c r="AK19" s="199">
        <f t="shared" si="13"/>
        <v>0.51577554797847358</v>
      </c>
      <c r="AL19" s="199">
        <f t="shared" si="13"/>
        <v>0.50392070474764172</v>
      </c>
      <c r="AM19" s="199">
        <f t="shared" si="0"/>
        <v>0.56280753671555139</v>
      </c>
      <c r="AN19" s="199">
        <f t="shared" si="0"/>
        <v>0.55393652021415696</v>
      </c>
      <c r="AO19" s="199">
        <f t="shared" si="0"/>
        <v>0.838179154691296</v>
      </c>
      <c r="AP19" s="199">
        <f t="shared" si="0"/>
        <v>0.56186004509895204</v>
      </c>
      <c r="AQ19" s="199">
        <f t="shared" si="0"/>
        <v>0.6045578036120316</v>
      </c>
      <c r="AR19" s="199">
        <f t="shared" si="0"/>
        <v>0.52710076577461318</v>
      </c>
      <c r="AS19" s="199">
        <f>(AD19/N19)*10</f>
        <v>0.66238600663102365</v>
      </c>
      <c r="AT19" s="407">
        <f t="shared" ref="AT19:AT23" si="16">IF(AS19="","",(AS19-AR19)/AR19)</f>
        <v>0.25665916204390049</v>
      </c>
      <c r="AV19" s="123"/>
      <c r="AW19" s="123"/>
    </row>
    <row r="20" spans="1:49" ht="20.100000000000001" customHeight="1" x14ac:dyDescent="0.25">
      <c r="A20" s="139" t="s">
        <v>85</v>
      </c>
      <c r="B20" s="24">
        <f>SUM(B7:B9)</f>
        <v>383996.99999999988</v>
      </c>
      <c r="C20" s="175">
        <f>SUM(C7:C9)</f>
        <v>360761.51999999996</v>
      </c>
      <c r="D20" s="175">
        <f>SUM(D7:D9)</f>
        <v>338161.04999999993</v>
      </c>
      <c r="E20" s="175">
        <f t="shared" ref="E20:N21" si="17">SUM(E7:E9)</f>
        <v>270933.47000000003</v>
      </c>
      <c r="F20" s="175">
        <f t="shared" si="17"/>
        <v>519508.35</v>
      </c>
      <c r="G20" s="175">
        <f t="shared" si="17"/>
        <v>534624.43999999983</v>
      </c>
      <c r="H20" s="175">
        <f t="shared" si="17"/>
        <v>446773.26</v>
      </c>
      <c r="I20" s="175">
        <f t="shared" si="17"/>
        <v>530786.49</v>
      </c>
      <c r="J20" s="175">
        <f t="shared" si="17"/>
        <v>340453.22</v>
      </c>
      <c r="K20" s="175">
        <f t="shared" si="17"/>
        <v>649895.34000000008</v>
      </c>
      <c r="L20" s="175">
        <f t="shared" si="17"/>
        <v>640920.42999999993</v>
      </c>
      <c r="M20" s="175">
        <f t="shared" si="17"/>
        <v>817875.08000000077</v>
      </c>
      <c r="N20" s="160">
        <f t="shared" si="17"/>
        <v>662134.12999999931</v>
      </c>
      <c r="O20" s="407">
        <f t="shared" si="2"/>
        <v>-0.19042143942079923</v>
      </c>
      <c r="Q20" s="127" t="s">
        <v>85</v>
      </c>
      <c r="R20" s="24">
        <f>SUM(R7:R9)</f>
        <v>17386.603999999999</v>
      </c>
      <c r="S20" s="175">
        <f t="shared" ref="S20" si="18">SUM(S7:S9)</f>
        <v>16187.608</v>
      </c>
      <c r="T20" s="175">
        <f>SUM(T7:T9)</f>
        <v>17207.878999999994</v>
      </c>
      <c r="U20" s="175">
        <f t="shared" ref="U20:AC20" si="19">SUM(U7:U9)</f>
        <v>22973.369000000002</v>
      </c>
      <c r="V20" s="175">
        <f t="shared" si="19"/>
        <v>26551.153999999995</v>
      </c>
      <c r="W20" s="175">
        <f t="shared" si="19"/>
        <v>26243.759999999998</v>
      </c>
      <c r="X20" s="175">
        <f t="shared" si="19"/>
        <v>24497.342000000004</v>
      </c>
      <c r="Y20" s="175">
        <f t="shared" si="19"/>
        <v>29314.421999999999</v>
      </c>
      <c r="Z20" s="175">
        <f t="shared" si="19"/>
        <v>28198.834000000003</v>
      </c>
      <c r="AA20" s="175">
        <f t="shared" si="19"/>
        <v>37842.870999999999</v>
      </c>
      <c r="AB20" s="175">
        <f t="shared" si="19"/>
        <v>40547.094000000005</v>
      </c>
      <c r="AC20" s="175">
        <f t="shared" si="19"/>
        <v>42274.478999999992</v>
      </c>
      <c r="AD20" s="240">
        <f>IF(AD9="","",SUM(AD7:AD9))</f>
        <v>43250.21100000001</v>
      </c>
      <c r="AE20" s="407">
        <f t="shared" si="3"/>
        <v>2.3080875816352896E-2</v>
      </c>
      <c r="AG20" s="142">
        <f t="shared" si="0"/>
        <v>0.45277968317460826</v>
      </c>
      <c r="AH20" s="177">
        <f t="shared" si="0"/>
        <v>0.44870661372088694</v>
      </c>
      <c r="AI20" s="177">
        <f t="shared" si="0"/>
        <v>0.50886638186154198</v>
      </c>
      <c r="AJ20" s="177">
        <f t="shared" si="0"/>
        <v>0.84793395958055684</v>
      </c>
      <c r="AK20" s="177">
        <f t="shared" si="0"/>
        <v>0.51108233390281399</v>
      </c>
      <c r="AL20" s="177">
        <f t="shared" si="0"/>
        <v>0.49088216019454722</v>
      </c>
      <c r="AM20" s="177">
        <f t="shared" si="0"/>
        <v>0.54831710384815791</v>
      </c>
      <c r="AN20" s="177">
        <f t="shared" si="0"/>
        <v>0.55228274555367829</v>
      </c>
      <c r="AO20" s="177">
        <f t="shared" si="0"/>
        <v>0.82827338216980306</v>
      </c>
      <c r="AP20" s="177">
        <f t="shared" si="0"/>
        <v>0.5822917733184545</v>
      </c>
      <c r="AQ20" s="177">
        <f t="shared" si="0"/>
        <v>0.63263850085103401</v>
      </c>
      <c r="AR20" s="177">
        <f t="shared" si="0"/>
        <v>0.51688185682341559</v>
      </c>
      <c r="AS20" s="177">
        <f t="shared" si="0"/>
        <v>0.65319410434257574</v>
      </c>
      <c r="AT20" s="407">
        <f t="shared" si="16"/>
        <v>0.26372031774705734</v>
      </c>
      <c r="AV20" s="123"/>
      <c r="AW20" s="123"/>
    </row>
    <row r="21" spans="1:49" ht="20.100000000000001" customHeight="1" x14ac:dyDescent="0.25">
      <c r="A21" s="139" t="s">
        <v>86</v>
      </c>
      <c r="B21" s="24">
        <f>SUM(B10:B12)</f>
        <v>449195.80000000005</v>
      </c>
      <c r="C21" s="175">
        <f>SUM(C10:C12)</f>
        <v>360855.57999999996</v>
      </c>
      <c r="D21" s="175">
        <f>SUM(D10:D12)</f>
        <v>358400.06000000006</v>
      </c>
      <c r="E21" s="175">
        <f t="shared" ref="E21:M21" si="20">SUM(E10:E12)</f>
        <v>410436.21999999991</v>
      </c>
      <c r="F21" s="175">
        <f t="shared" si="20"/>
        <v>511451.39999999991</v>
      </c>
      <c r="G21" s="175">
        <f t="shared" si="20"/>
        <v>582701.47000000009</v>
      </c>
      <c r="H21" s="175">
        <f t="shared" si="20"/>
        <v>438564.12</v>
      </c>
      <c r="I21" s="175">
        <f t="shared" si="20"/>
        <v>651591.7899999998</v>
      </c>
      <c r="J21" s="175">
        <f t="shared" si="20"/>
        <v>433350.24</v>
      </c>
      <c r="K21" s="175">
        <f t="shared" si="20"/>
        <v>722229.66999999993</v>
      </c>
      <c r="L21" s="175">
        <f t="shared" si="20"/>
        <v>641359.04</v>
      </c>
      <c r="M21" s="175">
        <f t="shared" si="20"/>
        <v>787392.28999999992</v>
      </c>
      <c r="N21" s="160">
        <f t="shared" si="17"/>
        <v>681787.41999999946</v>
      </c>
      <c r="O21" s="337">
        <f t="shared" ref="O21" si="21">IF(N21="","",(N21-M21)/M21)</f>
        <v>-0.13411976640005005</v>
      </c>
      <c r="Q21" s="127" t="s">
        <v>86</v>
      </c>
      <c r="R21" s="24">
        <f>SUM(R10:R12)</f>
        <v>20822.173999999999</v>
      </c>
      <c r="S21" s="175">
        <f t="shared" ref="S21" si="22">SUM(S10:S12)</f>
        <v>16993.961000000003</v>
      </c>
      <c r="T21" s="175">
        <f>SUM(T10:T12)</f>
        <v>20306.538000000008</v>
      </c>
      <c r="U21" s="175">
        <f t="shared" ref="U21:AC21" si="23">SUM(U10:U12)</f>
        <v>32580.996999999992</v>
      </c>
      <c r="V21" s="175">
        <f t="shared" si="23"/>
        <v>26623.229000000007</v>
      </c>
      <c r="W21" s="175">
        <f t="shared" si="23"/>
        <v>30060.606000000007</v>
      </c>
      <c r="X21" s="175">
        <f t="shared" si="23"/>
        <v>25330.112999999998</v>
      </c>
      <c r="Y21" s="175">
        <f t="shared" si="23"/>
        <v>36181.829000000005</v>
      </c>
      <c r="Z21" s="175">
        <f t="shared" si="23"/>
        <v>36659.758999999998</v>
      </c>
      <c r="AA21" s="175">
        <f t="shared" si="23"/>
        <v>39251.351000000017</v>
      </c>
      <c r="AB21" s="175">
        <f t="shared" si="23"/>
        <v>36974.111999999994</v>
      </c>
      <c r="AC21" s="175">
        <f t="shared" si="23"/>
        <v>42339.286999999997</v>
      </c>
      <c r="AD21" s="240">
        <f>IF(AD12="","",SUM(AD10:AD12))</f>
        <v>49921.834000000017</v>
      </c>
      <c r="AE21" s="337">
        <f t="shared" si="3"/>
        <v>0.17909009662822195</v>
      </c>
      <c r="AG21" s="143">
        <f t="shared" si="0"/>
        <v>0.4635433813049899</v>
      </c>
      <c r="AH21" s="178">
        <f t="shared" si="0"/>
        <v>0.4709352422927755</v>
      </c>
      <c r="AI21" s="178">
        <f t="shared" si="0"/>
        <v>0.56658857702200172</v>
      </c>
      <c r="AJ21" s="178">
        <f t="shared" si="0"/>
        <v>0.7938138841645116</v>
      </c>
      <c r="AK21" s="178">
        <f t="shared" si="0"/>
        <v>0.52054269477021697</v>
      </c>
      <c r="AL21" s="178">
        <f t="shared" si="0"/>
        <v>0.51588347631935783</v>
      </c>
      <c r="AM21" s="178">
        <f t="shared" si="0"/>
        <v>0.57756920470374995</v>
      </c>
      <c r="AN21" s="178">
        <f t="shared" si="0"/>
        <v>0.55528368459031718</v>
      </c>
      <c r="AO21" s="178">
        <f t="shared" si="0"/>
        <v>0.84596143295086201</v>
      </c>
      <c r="AP21" s="178">
        <f t="shared" si="0"/>
        <v>0.54347464013767288</v>
      </c>
      <c r="AQ21" s="178">
        <f t="shared" si="0"/>
        <v>0.57649631008553326</v>
      </c>
      <c r="AR21" s="178">
        <f t="shared" si="0"/>
        <v>0.53771528547733172</v>
      </c>
      <c r="AS21" s="178">
        <f t="shared" ref="AS21" si="24">(AD21/N21)*10</f>
        <v>0.73221993447752465</v>
      </c>
      <c r="AT21" s="337">
        <f t="shared" ref="AT21" si="25">IF(AS21="","",(AS21-AR21)/AR21)</f>
        <v>0.36172423260672326</v>
      </c>
      <c r="AV21" s="123"/>
      <c r="AW21" s="123"/>
    </row>
    <row r="22" spans="1:49" ht="20.100000000000001" customHeight="1" x14ac:dyDescent="0.25">
      <c r="A22" s="139" t="s">
        <v>87</v>
      </c>
      <c r="B22" s="24">
        <f>SUM(B13:B15)</f>
        <v>511455.04000000004</v>
      </c>
      <c r="C22" s="175">
        <f>SUM(C13:C15)</f>
        <v>488477.77999999991</v>
      </c>
      <c r="D22" s="175">
        <f>SUM(D13:D15)</f>
        <v>318578.32999999984</v>
      </c>
      <c r="E22" s="175">
        <f t="shared" ref="E22:M22" si="26">SUM(E13:E15)</f>
        <v>431446.86999999988</v>
      </c>
      <c r="F22" s="175">
        <f t="shared" si="26"/>
        <v>682723.02999999991</v>
      </c>
      <c r="G22" s="175">
        <f t="shared" si="26"/>
        <v>626913.08999999985</v>
      </c>
      <c r="H22" s="175">
        <f t="shared" si="26"/>
        <v>458823.13999999961</v>
      </c>
      <c r="I22" s="175">
        <f t="shared" si="26"/>
        <v>516420.31999999972</v>
      </c>
      <c r="J22" s="175">
        <f t="shared" si="26"/>
        <v>514480.41000000003</v>
      </c>
      <c r="K22" s="175">
        <f t="shared" si="26"/>
        <v>823375.22000000055</v>
      </c>
      <c r="L22" s="175">
        <f t="shared" si="26"/>
        <v>766069.49</v>
      </c>
      <c r="M22" s="175">
        <f t="shared" si="26"/>
        <v>684091.10999999964</v>
      </c>
      <c r="N22" s="240" t="str">
        <f>IF(N13="","",SUM(N13:N15))</f>
        <v/>
      </c>
      <c r="O22" s="337" t="str">
        <f t="shared" si="2"/>
        <v/>
      </c>
      <c r="Q22" s="127" t="s">
        <v>87</v>
      </c>
      <c r="R22" s="24">
        <f>SUM(R13:R15)</f>
        <v>25135.716000000004</v>
      </c>
      <c r="S22" s="175">
        <f t="shared" ref="S22" si="27">SUM(S13:S15)</f>
        <v>23908.640999999996</v>
      </c>
      <c r="T22" s="175">
        <f>SUM(T13:T15)</f>
        <v>23069.980999999996</v>
      </c>
      <c r="U22" s="175">
        <f t="shared" ref="U22:AC22" si="28">SUM(U13:U15)</f>
        <v>32504.29800000001</v>
      </c>
      <c r="V22" s="175">
        <f t="shared" si="28"/>
        <v>33772.178999999996</v>
      </c>
      <c r="W22" s="175">
        <f t="shared" si="28"/>
        <v>31879.368999999995</v>
      </c>
      <c r="X22" s="175">
        <f t="shared" si="28"/>
        <v>27356.271000000008</v>
      </c>
      <c r="Y22" s="175">
        <f t="shared" si="28"/>
        <v>32668.917000000012</v>
      </c>
      <c r="Z22" s="175">
        <f t="shared" si="28"/>
        <v>41788.728000000003</v>
      </c>
      <c r="AA22" s="175">
        <f t="shared" si="28"/>
        <v>42542.01</v>
      </c>
      <c r="AB22" s="175">
        <f t="shared" si="28"/>
        <v>45356.519000000008</v>
      </c>
      <c r="AC22" s="175">
        <f t="shared" si="28"/>
        <v>41128.285999999993</v>
      </c>
      <c r="AD22" s="240" t="str">
        <f>IF(AD15="","",SUM(AD13:AD15))</f>
        <v/>
      </c>
      <c r="AE22" s="337" t="str">
        <f t="shared" si="3"/>
        <v/>
      </c>
      <c r="AG22" s="143">
        <f t="shared" si="0"/>
        <v>0.49145504558914899</v>
      </c>
      <c r="AH22" s="178">
        <f t="shared" si="0"/>
        <v>0.48945196647429901</v>
      </c>
      <c r="AI22" s="178">
        <f t="shared" si="0"/>
        <v>0.72415411933385454</v>
      </c>
      <c r="AJ22" s="178">
        <f t="shared" si="0"/>
        <v>0.75337892705074017</v>
      </c>
      <c r="AK22" s="178">
        <f t="shared" si="0"/>
        <v>0.49466881174346788</v>
      </c>
      <c r="AL22" s="178">
        <f t="shared" si="0"/>
        <v>0.50851337304186772</v>
      </c>
      <c r="AM22" s="178">
        <f t="shared" si="0"/>
        <v>0.59622692525926291</v>
      </c>
      <c r="AN22" s="178">
        <f t="shared" si="0"/>
        <v>0.63260324458185591</v>
      </c>
      <c r="AO22" s="178">
        <f t="shared" si="0"/>
        <v>0.8122511020390456</v>
      </c>
      <c r="AP22" s="178">
        <f t="shared" si="0"/>
        <v>0.5166782891523013</v>
      </c>
      <c r="AQ22" s="178">
        <f t="shared" si="0"/>
        <v>0.59206794673417951</v>
      </c>
      <c r="AR22" s="178">
        <f t="shared" si="0"/>
        <v>0.60121064868099239</v>
      </c>
      <c r="AS22" s="178"/>
      <c r="AT22" s="337"/>
      <c r="AV22" s="123"/>
      <c r="AW22" s="123"/>
    </row>
    <row r="23" spans="1:49" ht="20.100000000000001" customHeight="1" thickBot="1" x14ac:dyDescent="0.3">
      <c r="A23" s="140" t="s">
        <v>88</v>
      </c>
      <c r="B23" s="26">
        <f>SUM(B16:B18)</f>
        <v>471615.07999999996</v>
      </c>
      <c r="C23" s="176">
        <f>SUM(C16:C18)</f>
        <v>425993.55</v>
      </c>
      <c r="D23" s="176">
        <f>SUM(D16:D18)</f>
        <v>281005.13</v>
      </c>
      <c r="E23" s="176">
        <f t="shared" ref="E23:M23" si="29">SUM(E16:E18)</f>
        <v>486713.37999999966</v>
      </c>
      <c r="F23" s="176">
        <f t="shared" si="29"/>
        <v>616515.64000000025</v>
      </c>
      <c r="G23" s="176">
        <f t="shared" si="29"/>
        <v>416852.43999999983</v>
      </c>
      <c r="H23" s="176">
        <f t="shared" si="29"/>
        <v>460289.7799999998</v>
      </c>
      <c r="I23" s="176">
        <f t="shared" si="29"/>
        <v>457022.28999999969</v>
      </c>
      <c r="J23" s="176">
        <f t="shared" si="29"/>
        <v>688917.43</v>
      </c>
      <c r="K23" s="176">
        <f t="shared" si="29"/>
        <v>739760.91000000038</v>
      </c>
      <c r="L23" s="176">
        <f t="shared" si="29"/>
        <v>696889.35999999987</v>
      </c>
      <c r="M23" s="176">
        <f t="shared" si="29"/>
        <v>681593.02000000014</v>
      </c>
      <c r="N23" s="241" t="str">
        <f>IF(N16="","",SUM(N16:N18))</f>
        <v/>
      </c>
      <c r="O23" s="349" t="str">
        <f t="shared" si="2"/>
        <v/>
      </c>
      <c r="Q23" s="128" t="s">
        <v>88</v>
      </c>
      <c r="R23" s="26">
        <f>SUM(R16:R18)</f>
        <v>26148.870999999992</v>
      </c>
      <c r="S23" s="176">
        <f t="shared" ref="S23" si="30">SUM(S16:S18)</f>
        <v>24824.359</v>
      </c>
      <c r="T23" s="176">
        <f>SUM(T16:T18)</f>
        <v>25786.902000000006</v>
      </c>
      <c r="U23" s="176">
        <f t="shared" ref="U23:AC23" si="31">SUM(U16:U18)</f>
        <v>34340.337000000007</v>
      </c>
      <c r="V23" s="176">
        <f t="shared" si="31"/>
        <v>38207.429000000004</v>
      </c>
      <c r="W23" s="176">
        <f t="shared" si="31"/>
        <v>28571.173999999999</v>
      </c>
      <c r="X23" s="176">
        <f t="shared" si="31"/>
        <v>33006.81</v>
      </c>
      <c r="Y23" s="176">
        <f t="shared" si="31"/>
        <v>39040.758000000002</v>
      </c>
      <c r="Z23" s="176">
        <f t="shared" si="31"/>
        <v>48079.73</v>
      </c>
      <c r="AA23" s="176">
        <f t="shared" si="31"/>
        <v>49572.105999999992</v>
      </c>
      <c r="AB23" s="176">
        <f t="shared" si="31"/>
        <v>43376.988000000005</v>
      </c>
      <c r="AC23" s="176">
        <f t="shared" si="31"/>
        <v>47123.987000000023</v>
      </c>
      <c r="AD23" s="241" t="str">
        <f>IF(AD18="","",SUM(AD16:AD18))</f>
        <v/>
      </c>
      <c r="AE23" s="349" t="str">
        <f t="shared" si="3"/>
        <v/>
      </c>
      <c r="AG23" s="144">
        <f t="shared" ref="AG23:AH23" si="32">(R23/B23)*10</f>
        <v>0.55445366590058986</v>
      </c>
      <c r="AH23" s="179">
        <f t="shared" si="32"/>
        <v>0.58274025510480154</v>
      </c>
      <c r="AI23" s="179">
        <f t="shared" ref="AI23:AR23" si="33">IF(AI18="","",(T23/D23)*10)</f>
        <v>0.91766659206541912</v>
      </c>
      <c r="AJ23" s="179">
        <f t="shared" si="33"/>
        <v>0.70555563933746857</v>
      </c>
      <c r="AK23" s="179">
        <f t="shared" si="33"/>
        <v>0.61973170704963765</v>
      </c>
      <c r="AL23" s="179">
        <f t="shared" si="33"/>
        <v>0.68540258514499786</v>
      </c>
      <c r="AM23" s="179">
        <f t="shared" si="33"/>
        <v>0.71708761380711117</v>
      </c>
      <c r="AN23" s="179">
        <f t="shared" si="33"/>
        <v>0.85424187953721087</v>
      </c>
      <c r="AO23" s="179">
        <f t="shared" si="33"/>
        <v>0.69790264995908136</v>
      </c>
      <c r="AP23" s="179">
        <f t="shared" si="33"/>
        <v>0.67010983318921202</v>
      </c>
      <c r="AQ23" s="179">
        <f t="shared" si="33"/>
        <v>0.62243722590340611</v>
      </c>
      <c r="AR23" s="179">
        <f t="shared" si="33"/>
        <v>0.69138012886340905</v>
      </c>
      <c r="AS23" s="179" t="str">
        <f>IF(AS18="","",(AD23/N23)*10)</f>
        <v/>
      </c>
      <c r="AT23" s="349" t="str">
        <f t="shared" si="16"/>
        <v/>
      </c>
      <c r="AV23" s="123"/>
      <c r="AW23" s="123"/>
    </row>
    <row r="24" spans="1:49" x14ac:dyDescent="0.25">
      <c r="J24" s="137"/>
      <c r="K24" s="137"/>
      <c r="L24" s="137"/>
      <c r="M24" s="137"/>
      <c r="Q24" s="137">
        <f>SUM(R7:R18)</f>
        <v>89493.365000000005</v>
      </c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V24" s="123"/>
      <c r="AW24" s="123"/>
    </row>
    <row r="25" spans="1:49" ht="15.75" thickBot="1" x14ac:dyDescent="0.3">
      <c r="O25" s="243" t="s">
        <v>1</v>
      </c>
      <c r="AE25" s="401">
        <v>1000</v>
      </c>
      <c r="AT25" s="401" t="s">
        <v>47</v>
      </c>
      <c r="AV25" s="123"/>
      <c r="AW25" s="123"/>
    </row>
    <row r="26" spans="1:49" ht="20.100000000000001" customHeight="1" x14ac:dyDescent="0.25">
      <c r="A26" s="437" t="s">
        <v>2</v>
      </c>
      <c r="B26" s="439" t="s">
        <v>71</v>
      </c>
      <c r="C26" s="433"/>
      <c r="D26" s="433"/>
      <c r="E26" s="433"/>
      <c r="F26" s="433"/>
      <c r="G26" s="433"/>
      <c r="H26" s="433"/>
      <c r="I26" s="433"/>
      <c r="J26" s="433"/>
      <c r="K26" s="433"/>
      <c r="L26" s="433"/>
      <c r="M26" s="433"/>
      <c r="N26" s="434"/>
      <c r="O26" s="442" t="str">
        <f>O4</f>
        <v>D       2022/2021</v>
      </c>
      <c r="Q26" s="440" t="s">
        <v>3</v>
      </c>
      <c r="R26" s="432" t="s">
        <v>71</v>
      </c>
      <c r="S26" s="433"/>
      <c r="T26" s="433"/>
      <c r="U26" s="433"/>
      <c r="V26" s="433"/>
      <c r="W26" s="433"/>
      <c r="X26" s="433"/>
      <c r="Y26" s="433"/>
      <c r="Z26" s="433"/>
      <c r="AA26" s="433"/>
      <c r="AB26" s="433"/>
      <c r="AC26" s="433"/>
      <c r="AD26" s="434"/>
      <c r="AE26" s="442" t="str">
        <f>O26</f>
        <v>D       2022/2021</v>
      </c>
      <c r="AG26" s="432" t="s">
        <v>71</v>
      </c>
      <c r="AH26" s="433"/>
      <c r="AI26" s="433"/>
      <c r="AJ26" s="433"/>
      <c r="AK26" s="433"/>
      <c r="AL26" s="433"/>
      <c r="AM26" s="433"/>
      <c r="AN26" s="433"/>
      <c r="AO26" s="433"/>
      <c r="AP26" s="433"/>
      <c r="AQ26" s="433"/>
      <c r="AR26" s="433"/>
      <c r="AS26" s="434"/>
      <c r="AT26" s="442" t="str">
        <f>AE26</f>
        <v>D       2022/2021</v>
      </c>
      <c r="AV26" s="123"/>
      <c r="AW26" s="123"/>
    </row>
    <row r="27" spans="1:49" ht="20.100000000000001" customHeight="1" thickBot="1" x14ac:dyDescent="0.3">
      <c r="A27" s="438"/>
      <c r="B27" s="117">
        <v>2010</v>
      </c>
      <c r="C27" s="153">
        <v>2011</v>
      </c>
      <c r="D27" s="153">
        <v>2012</v>
      </c>
      <c r="E27" s="153">
        <v>2013</v>
      </c>
      <c r="F27" s="153">
        <v>2014</v>
      </c>
      <c r="G27" s="153">
        <v>2015</v>
      </c>
      <c r="H27" s="153">
        <v>2016</v>
      </c>
      <c r="I27" s="153">
        <v>2017</v>
      </c>
      <c r="J27" s="153">
        <v>2018</v>
      </c>
      <c r="K27" s="153">
        <v>2019</v>
      </c>
      <c r="L27" s="153">
        <v>2020</v>
      </c>
      <c r="M27" s="153">
        <v>2021</v>
      </c>
      <c r="N27" s="151">
        <v>2022</v>
      </c>
      <c r="O27" s="443"/>
      <c r="Q27" s="441"/>
      <c r="R27" s="30">
        <v>2010</v>
      </c>
      <c r="S27" s="153">
        <v>2011</v>
      </c>
      <c r="T27" s="153">
        <v>2012</v>
      </c>
      <c r="U27" s="153">
        <v>2013</v>
      </c>
      <c r="V27" s="153">
        <v>2014</v>
      </c>
      <c r="W27" s="153">
        <v>2015</v>
      </c>
      <c r="X27" s="153">
        <v>2016</v>
      </c>
      <c r="Y27" s="153">
        <v>2017</v>
      </c>
      <c r="Z27" s="153">
        <v>2018</v>
      </c>
      <c r="AA27" s="153">
        <v>2019</v>
      </c>
      <c r="AB27" s="153">
        <v>2020</v>
      </c>
      <c r="AC27" s="153">
        <v>2021</v>
      </c>
      <c r="AD27" s="151">
        <v>2022</v>
      </c>
      <c r="AE27" s="443"/>
      <c r="AG27" s="30">
        <v>2010</v>
      </c>
      <c r="AH27" s="153">
        <v>2011</v>
      </c>
      <c r="AI27" s="153">
        <v>2012</v>
      </c>
      <c r="AJ27" s="153">
        <v>2013</v>
      </c>
      <c r="AK27" s="153">
        <v>2014</v>
      </c>
      <c r="AL27" s="153">
        <v>2015</v>
      </c>
      <c r="AM27" s="153">
        <v>2016</v>
      </c>
      <c r="AN27" s="153">
        <v>2017</v>
      </c>
      <c r="AO27" s="330">
        <v>2018</v>
      </c>
      <c r="AP27" s="153">
        <v>2019</v>
      </c>
      <c r="AQ27" s="204">
        <v>2020</v>
      </c>
      <c r="AR27" s="153">
        <v>2021</v>
      </c>
      <c r="AS27" s="331">
        <v>2022</v>
      </c>
      <c r="AT27" s="443"/>
      <c r="AV27" s="123"/>
      <c r="AW27" s="123"/>
    </row>
    <row r="28" spans="1:49" ht="3" customHeight="1" thickBot="1" x14ac:dyDescent="0.3">
      <c r="A28" s="403" t="s">
        <v>89</v>
      </c>
      <c r="B28" s="405"/>
      <c r="C28" s="405"/>
      <c r="D28" s="405"/>
      <c r="E28" s="405"/>
      <c r="F28" s="405"/>
      <c r="G28" s="405"/>
      <c r="H28" s="405"/>
      <c r="I28" s="405"/>
      <c r="J28" s="405"/>
      <c r="K28" s="405"/>
      <c r="L28" s="405"/>
      <c r="M28" s="405"/>
      <c r="N28" s="405"/>
      <c r="O28" s="406"/>
      <c r="Q28" s="403"/>
      <c r="R28" s="405">
        <v>2010</v>
      </c>
      <c r="S28" s="405">
        <v>2011</v>
      </c>
      <c r="T28" s="405">
        <v>2012</v>
      </c>
      <c r="U28" s="405"/>
      <c r="V28" s="405"/>
      <c r="W28" s="405"/>
      <c r="X28" s="405"/>
      <c r="Y28" s="405"/>
      <c r="Z28" s="405"/>
      <c r="AA28" s="405"/>
      <c r="AB28" s="405"/>
      <c r="AC28" s="405"/>
      <c r="AD28" s="405"/>
      <c r="AE28" s="406"/>
      <c r="AG28" s="402"/>
      <c r="AH28" s="402"/>
      <c r="AI28" s="402"/>
      <c r="AJ28" s="402"/>
      <c r="AK28" s="402"/>
      <c r="AL28" s="402"/>
      <c r="AM28" s="402"/>
      <c r="AN28" s="402"/>
      <c r="AO28" s="402"/>
      <c r="AP28" s="402"/>
      <c r="AQ28" s="402"/>
      <c r="AR28" s="402"/>
      <c r="AS28" s="402"/>
      <c r="AT28" s="404"/>
      <c r="AV28" s="123"/>
      <c r="AW28" s="123"/>
    </row>
    <row r="29" spans="1:49" ht="20.100000000000001" customHeight="1" x14ac:dyDescent="0.25">
      <c r="A29" s="138" t="s">
        <v>73</v>
      </c>
      <c r="B29" s="45">
        <v>112112.93</v>
      </c>
      <c r="C29" s="174">
        <v>124900.3</v>
      </c>
      <c r="D29" s="174">
        <v>111319.11999999998</v>
      </c>
      <c r="E29" s="174">
        <v>99935.37</v>
      </c>
      <c r="F29" s="174">
        <v>181139.11</v>
      </c>
      <c r="G29" s="174">
        <v>165328.64999999985</v>
      </c>
      <c r="H29" s="174">
        <v>127338.22000000003</v>
      </c>
      <c r="I29" s="174">
        <v>165367.62</v>
      </c>
      <c r="J29" s="174">
        <v>107872.66</v>
      </c>
      <c r="K29" s="174">
        <v>201062.91000000003</v>
      </c>
      <c r="L29" s="174">
        <v>231082.82</v>
      </c>
      <c r="M29" s="174">
        <v>214265.47000000015</v>
      </c>
      <c r="N29" s="130">
        <v>194428.80999999982</v>
      </c>
      <c r="O29" s="407">
        <f>IF(N29="","",(N29-M29)/M29)</f>
        <v>-9.2579826324793765E-2</v>
      </c>
      <c r="Q29" s="127" t="s">
        <v>73</v>
      </c>
      <c r="R29" s="45">
        <v>5016.9969999999994</v>
      </c>
      <c r="S29" s="174">
        <v>5270.674</v>
      </c>
      <c r="T29" s="174">
        <v>5254.5140000000001</v>
      </c>
      <c r="U29" s="174">
        <v>8076.4090000000024</v>
      </c>
      <c r="V29" s="174">
        <v>9156.59</v>
      </c>
      <c r="W29" s="174">
        <v>7918.5499999999993</v>
      </c>
      <c r="X29" s="174">
        <v>7480.9960000000019</v>
      </c>
      <c r="Y29" s="174">
        <v>9138.478000000001</v>
      </c>
      <c r="Z29" s="174">
        <v>8324.8559999999998</v>
      </c>
      <c r="AA29" s="174">
        <v>11927.749</v>
      </c>
      <c r="AB29" s="174">
        <v>14184.973999999998</v>
      </c>
      <c r="AC29" s="174">
        <v>11496.755999999994</v>
      </c>
      <c r="AD29" s="130">
        <v>12363.368000000002</v>
      </c>
      <c r="AE29" s="407">
        <f>IF(AD29="","",(AD29-AC29)/AC29)</f>
        <v>7.5378828601738501E-2</v>
      </c>
      <c r="AG29" s="142">
        <f t="shared" ref="AG29:AS44" si="34">(R29/B29)*10</f>
        <v>0.44749494995804673</v>
      </c>
      <c r="AH29" s="177">
        <f t="shared" si="34"/>
        <v>0.42199049962249885</v>
      </c>
      <c r="AI29" s="177">
        <f t="shared" si="34"/>
        <v>0.47202259593859536</v>
      </c>
      <c r="AJ29" s="177">
        <f t="shared" si="34"/>
        <v>0.8081632158864277</v>
      </c>
      <c r="AK29" s="177">
        <f t="shared" si="34"/>
        <v>0.50550044106984959</v>
      </c>
      <c r="AL29" s="177">
        <f t="shared" si="34"/>
        <v>0.47895812371298058</v>
      </c>
      <c r="AM29" s="177">
        <f t="shared" si="34"/>
        <v>0.58749022877813117</v>
      </c>
      <c r="AN29" s="177">
        <f t="shared" si="34"/>
        <v>0.55261592323817688</v>
      </c>
      <c r="AO29" s="177">
        <f t="shared" si="34"/>
        <v>0.77172992674881657</v>
      </c>
      <c r="AP29" s="177">
        <f t="shared" si="34"/>
        <v>0.59323467465978674</v>
      </c>
      <c r="AQ29" s="177">
        <f t="shared" si="34"/>
        <v>0.61384805672702092</v>
      </c>
      <c r="AR29" s="177">
        <f t="shared" si="34"/>
        <v>0.53656597117584959</v>
      </c>
      <c r="AS29" s="177">
        <f t="shared" si="34"/>
        <v>0.63588148279053991</v>
      </c>
      <c r="AT29" s="407">
        <f t="shared" ref="AT29" si="35">IF(AS29="","",(AS29-AR29)/AR29)</f>
        <v>0.18509468909675134</v>
      </c>
      <c r="AV29" s="123"/>
      <c r="AW29" s="123"/>
    </row>
    <row r="30" spans="1:49" ht="20.100000000000001" customHeight="1" x14ac:dyDescent="0.25">
      <c r="A30" s="139" t="s">
        <v>74</v>
      </c>
      <c r="B30" s="24">
        <v>103555.23</v>
      </c>
      <c r="C30" s="175">
        <v>109603.07999999999</v>
      </c>
      <c r="D30" s="175">
        <v>90618.02</v>
      </c>
      <c r="E30" s="175">
        <v>91080.090000000011</v>
      </c>
      <c r="F30" s="175">
        <v>178641.27</v>
      </c>
      <c r="G30" s="175">
        <v>189277.91000000003</v>
      </c>
      <c r="H30" s="175">
        <v>160923.91</v>
      </c>
      <c r="I30" s="175">
        <v>180001.23</v>
      </c>
      <c r="J30" s="175">
        <v>100965.82</v>
      </c>
      <c r="K30" s="175">
        <v>238795.00999999998</v>
      </c>
      <c r="L30" s="175">
        <v>200191.72999999998</v>
      </c>
      <c r="M30" s="175">
        <v>256636.25000000012</v>
      </c>
      <c r="N30" s="137">
        <v>269012.73999999987</v>
      </c>
      <c r="O30" s="337">
        <f t="shared" ref="O30:O45" si="36">IF(N30="","",(N30-M30)/M30)</f>
        <v>4.8225805980253188E-2</v>
      </c>
      <c r="Q30" s="127" t="s">
        <v>74</v>
      </c>
      <c r="R30" s="24">
        <v>4768.4190000000008</v>
      </c>
      <c r="S30" s="175">
        <v>5015.1330000000007</v>
      </c>
      <c r="T30" s="175">
        <v>4911.1499999999996</v>
      </c>
      <c r="U30" s="175">
        <v>7549.5049999999992</v>
      </c>
      <c r="V30" s="175">
        <v>9045.7329999999984</v>
      </c>
      <c r="W30" s="175">
        <v>9256.7200000000012</v>
      </c>
      <c r="X30" s="175">
        <v>8296.7439999999988</v>
      </c>
      <c r="Y30" s="175">
        <v>9856.137999999999</v>
      </c>
      <c r="Z30" s="175">
        <v>9306.1540000000005</v>
      </c>
      <c r="AA30" s="175">
        <v>13709.666999999996</v>
      </c>
      <c r="AB30" s="175">
        <v>12449.267000000005</v>
      </c>
      <c r="AC30" s="175">
        <v>12684.448000000004</v>
      </c>
      <c r="AD30" s="137">
        <v>16636.305</v>
      </c>
      <c r="AE30" s="337">
        <f t="shared" ref="AE30:AE45" si="37">IF(AD30="","",(AD30-AC30)/AC30)</f>
        <v>0.31155135800942974</v>
      </c>
      <c r="AG30" s="143">
        <f t="shared" si="34"/>
        <v>0.46047109354109889</v>
      </c>
      <c r="AH30" s="178">
        <f t="shared" si="34"/>
        <v>0.45757226895448566</v>
      </c>
      <c r="AI30" s="178">
        <f t="shared" si="34"/>
        <v>0.5419617422671561</v>
      </c>
      <c r="AJ30" s="178">
        <f t="shared" si="34"/>
        <v>0.82888642292733761</v>
      </c>
      <c r="AK30" s="178">
        <f t="shared" si="34"/>
        <v>0.50636300335303253</v>
      </c>
      <c r="AL30" s="178">
        <f t="shared" si="34"/>
        <v>0.48905442795728249</v>
      </c>
      <c r="AM30" s="178">
        <f t="shared" si="34"/>
        <v>0.51556937685642856</v>
      </c>
      <c r="AN30" s="178">
        <f t="shared" si="34"/>
        <v>0.54755948056577153</v>
      </c>
      <c r="AO30" s="178">
        <f t="shared" si="34"/>
        <v>0.92171330852361721</v>
      </c>
      <c r="AP30" s="178">
        <f t="shared" si="34"/>
        <v>0.57411865515950256</v>
      </c>
      <c r="AQ30" s="178">
        <f t="shared" si="34"/>
        <v>0.6218671970115851</v>
      </c>
      <c r="AR30" s="178">
        <f t="shared" si="34"/>
        <v>0.49425784549142993</v>
      </c>
      <c r="AS30" s="178">
        <f t="shared" ref="AS30" si="38">(AD30/N30)*10</f>
        <v>0.6184207112272827</v>
      </c>
      <c r="AT30" s="337">
        <f t="shared" ref="AT30" si="39">IF(AS30="","",(AS30-AR30)/AR30)</f>
        <v>0.25121071292737968</v>
      </c>
      <c r="AV30" s="123"/>
      <c r="AW30" s="123"/>
    </row>
    <row r="31" spans="1:49" ht="20.100000000000001" customHeight="1" x14ac:dyDescent="0.25">
      <c r="A31" s="139" t="s">
        <v>75</v>
      </c>
      <c r="B31" s="24">
        <v>167818.00999999992</v>
      </c>
      <c r="C31" s="175">
        <v>125233.35</v>
      </c>
      <c r="D31" s="175">
        <v>135773.26999999996</v>
      </c>
      <c r="E31" s="175">
        <v>78339.37000000001</v>
      </c>
      <c r="F31" s="175">
        <v>159104.78000000003</v>
      </c>
      <c r="G31" s="175">
        <v>179761.25999999998</v>
      </c>
      <c r="H31" s="175">
        <v>158233.01999999999</v>
      </c>
      <c r="I31" s="175">
        <v>184735.59</v>
      </c>
      <c r="J31" s="175">
        <v>131251.34</v>
      </c>
      <c r="K31" s="175">
        <v>209712.58</v>
      </c>
      <c r="L31" s="175">
        <v>208979.29</v>
      </c>
      <c r="M31" s="175">
        <v>346550.24000000046</v>
      </c>
      <c r="N31" s="137">
        <v>198073.77000000005</v>
      </c>
      <c r="O31" s="337">
        <f t="shared" si="36"/>
        <v>-0.42844140001172765</v>
      </c>
      <c r="Q31" s="127" t="s">
        <v>75</v>
      </c>
      <c r="R31" s="24">
        <v>7424.4470000000001</v>
      </c>
      <c r="S31" s="175">
        <v>5510.3540000000003</v>
      </c>
      <c r="T31" s="175">
        <v>6830.2309999999961</v>
      </c>
      <c r="U31" s="175">
        <v>7114.5390000000007</v>
      </c>
      <c r="V31" s="175">
        <v>8082.2549999999983</v>
      </c>
      <c r="W31" s="175">
        <v>8938.91</v>
      </c>
      <c r="X31" s="175">
        <v>8489.652</v>
      </c>
      <c r="Y31" s="175">
        <v>9926.7349999999988</v>
      </c>
      <c r="Z31" s="175">
        <v>10260.373</v>
      </c>
      <c r="AA31" s="175">
        <v>11780.022999999999</v>
      </c>
      <c r="AB31" s="175">
        <v>12880.835000000003</v>
      </c>
      <c r="AC31" s="175">
        <v>17712.749</v>
      </c>
      <c r="AD31" s="137">
        <v>13618.16300000001</v>
      </c>
      <c r="AE31" s="337">
        <f t="shared" si="37"/>
        <v>-0.23116603752472245</v>
      </c>
      <c r="AG31" s="143">
        <f t="shared" si="34"/>
        <v>0.44241062088628053</v>
      </c>
      <c r="AH31" s="178">
        <f t="shared" si="34"/>
        <v>0.44000691509090828</v>
      </c>
      <c r="AI31" s="178">
        <f t="shared" si="34"/>
        <v>0.50306153781226581</v>
      </c>
      <c r="AJ31" s="178">
        <f t="shared" si="34"/>
        <v>0.908169034292719</v>
      </c>
      <c r="AK31" s="178">
        <f t="shared" si="34"/>
        <v>0.50798316681623246</v>
      </c>
      <c r="AL31" s="178">
        <f t="shared" si="34"/>
        <v>0.49726565111971294</v>
      </c>
      <c r="AM31" s="178">
        <f t="shared" si="34"/>
        <v>0.53652846921584385</v>
      </c>
      <c r="AN31" s="178">
        <f t="shared" si="34"/>
        <v>0.5373482716568041</v>
      </c>
      <c r="AO31" s="178">
        <f t="shared" si="34"/>
        <v>0.78173472362263119</v>
      </c>
      <c r="AP31" s="178">
        <f t="shared" si="34"/>
        <v>0.56172228676028879</v>
      </c>
      <c r="AQ31" s="178">
        <f t="shared" si="34"/>
        <v>0.61636897129854362</v>
      </c>
      <c r="AR31" s="178">
        <f t="shared" si="34"/>
        <v>0.51111633914897814</v>
      </c>
      <c r="AS31" s="178">
        <f t="shared" ref="AS31" si="40">(AD31/N31)*10</f>
        <v>0.68752985314511894</v>
      </c>
      <c r="AT31" s="337">
        <f t="shared" ref="AT31" si="41">IF(AS31="","",(AS31-AR31)/AR31)</f>
        <v>0.34515334471575265</v>
      </c>
      <c r="AV31" s="123"/>
      <c r="AW31" s="123"/>
    </row>
    <row r="32" spans="1:49" ht="20.100000000000001" customHeight="1" x14ac:dyDescent="0.25">
      <c r="A32" s="139" t="s">
        <v>76</v>
      </c>
      <c r="B32" s="24">
        <v>169960.15000000005</v>
      </c>
      <c r="C32" s="175">
        <v>125324.62</v>
      </c>
      <c r="D32" s="175">
        <v>131109.87</v>
      </c>
      <c r="E32" s="175">
        <v>110880.58</v>
      </c>
      <c r="F32" s="175">
        <v>139339.33000000002</v>
      </c>
      <c r="G32" s="175">
        <v>172769.00000000006</v>
      </c>
      <c r="H32" s="175">
        <v>120807.59000000001</v>
      </c>
      <c r="I32" s="175">
        <v>195865.48</v>
      </c>
      <c r="J32" s="175">
        <v>150352.84</v>
      </c>
      <c r="K32" s="175">
        <v>244663.81999999998</v>
      </c>
      <c r="L32" s="175">
        <v>232991.83999999994</v>
      </c>
      <c r="M32" s="175">
        <v>238327.95000000016</v>
      </c>
      <c r="N32" s="137">
        <v>214161.44000000003</v>
      </c>
      <c r="O32" s="337">
        <f t="shared" si="36"/>
        <v>-0.10140023442487593</v>
      </c>
      <c r="Q32" s="127" t="s">
        <v>76</v>
      </c>
      <c r="R32" s="24">
        <v>6997.9059999999999</v>
      </c>
      <c r="S32" s="175">
        <v>5641.7790000000005</v>
      </c>
      <c r="T32" s="175">
        <v>6955.6630000000014</v>
      </c>
      <c r="U32" s="175">
        <v>8794.5019999999968</v>
      </c>
      <c r="V32" s="175">
        <v>7652.6419999999989</v>
      </c>
      <c r="W32" s="175">
        <v>8505.6460000000006</v>
      </c>
      <c r="X32" s="175">
        <v>6662.3990000000013</v>
      </c>
      <c r="Y32" s="175">
        <v>10370.893000000004</v>
      </c>
      <c r="Z32" s="175">
        <v>11386.056</v>
      </c>
      <c r="AA32" s="175">
        <v>12901.989000000001</v>
      </c>
      <c r="AB32" s="175">
        <v>14090.422</v>
      </c>
      <c r="AC32" s="175">
        <v>12972.172999999997</v>
      </c>
      <c r="AD32" s="137">
        <v>15090.308000000006</v>
      </c>
      <c r="AE32" s="337">
        <f t="shared" si="37"/>
        <v>0.1632829750266212</v>
      </c>
      <c r="AG32" s="143">
        <f t="shared" si="34"/>
        <v>0.4117380456536428</v>
      </c>
      <c r="AH32" s="178">
        <f t="shared" si="34"/>
        <v>0.45017323810756427</v>
      </c>
      <c r="AI32" s="178">
        <f t="shared" si="34"/>
        <v>0.53052169146380823</v>
      </c>
      <c r="AJ32" s="178">
        <f t="shared" si="34"/>
        <v>0.79315079340313666</v>
      </c>
      <c r="AK32" s="178">
        <f t="shared" si="34"/>
        <v>0.54920904241465762</v>
      </c>
      <c r="AL32" s="178">
        <f t="shared" si="34"/>
        <v>0.49231320433642595</v>
      </c>
      <c r="AM32" s="178">
        <f t="shared" si="34"/>
        <v>0.55148844538658548</v>
      </c>
      <c r="AN32" s="178">
        <f t="shared" si="34"/>
        <v>0.52949059732220316</v>
      </c>
      <c r="AO32" s="178">
        <f t="shared" si="34"/>
        <v>0.75728905420077208</v>
      </c>
      <c r="AP32" s="178">
        <f t="shared" si="34"/>
        <v>0.52733538616375741</v>
      </c>
      <c r="AQ32" s="178">
        <f t="shared" si="34"/>
        <v>0.60476032121983347</v>
      </c>
      <c r="AR32" s="178">
        <f t="shared" si="34"/>
        <v>0.54429927333323636</v>
      </c>
      <c r="AS32" s="178">
        <f t="shared" ref="AS32" si="42">(AD32/N32)*10</f>
        <v>0.70462301710335917</v>
      </c>
      <c r="AT32" s="337">
        <f t="shared" ref="AT32" si="43">IF(AS32="","",(AS32-AR32)/AR32)</f>
        <v>0.29455072167985019</v>
      </c>
      <c r="AV32" s="123"/>
      <c r="AW32" s="123"/>
    </row>
    <row r="33" spans="1:49" ht="20.100000000000001" customHeight="1" x14ac:dyDescent="0.25">
      <c r="A33" s="139" t="s">
        <v>77</v>
      </c>
      <c r="B33" s="24">
        <v>105627.73999999999</v>
      </c>
      <c r="C33" s="175">
        <v>146684.46999999994</v>
      </c>
      <c r="D33" s="175">
        <v>105806.44999999998</v>
      </c>
      <c r="E33" s="175">
        <v>156736.06999999992</v>
      </c>
      <c r="F33" s="175">
        <v>207228.25</v>
      </c>
      <c r="G33" s="175">
        <v>181747.00999999995</v>
      </c>
      <c r="H33" s="175">
        <v>156060.43000000002</v>
      </c>
      <c r="I33" s="175">
        <v>208341.1999999999</v>
      </c>
      <c r="J33" s="175">
        <v>123112.9</v>
      </c>
      <c r="K33" s="175">
        <v>228011.36000000013</v>
      </c>
      <c r="L33" s="175">
        <v>207260.46000000002</v>
      </c>
      <c r="M33" s="175">
        <v>271668.90999999992</v>
      </c>
      <c r="N33" s="137">
        <v>299233.25000000012</v>
      </c>
      <c r="O33" s="337">
        <f t="shared" si="36"/>
        <v>0.10146299037309867</v>
      </c>
      <c r="Q33" s="127" t="s">
        <v>77</v>
      </c>
      <c r="R33" s="24">
        <v>5233.5920000000015</v>
      </c>
      <c r="S33" s="175">
        <v>6774.5830000000024</v>
      </c>
      <c r="T33" s="175">
        <v>6184.9250000000011</v>
      </c>
      <c r="U33" s="175">
        <v>12346.015000000001</v>
      </c>
      <c r="V33" s="175">
        <v>9823.5429999999997</v>
      </c>
      <c r="W33" s="175">
        <v>9567.4180000000015</v>
      </c>
      <c r="X33" s="175">
        <v>8927.2699999999986</v>
      </c>
      <c r="Y33" s="175">
        <v>11110.941999999997</v>
      </c>
      <c r="Z33" s="175">
        <v>11997.332</v>
      </c>
      <c r="AA33" s="175">
        <v>12224.240000000003</v>
      </c>
      <c r="AB33" s="175">
        <v>10503.531999999996</v>
      </c>
      <c r="AC33" s="175">
        <v>13714.956999999997</v>
      </c>
      <c r="AD33" s="137">
        <v>20069.322</v>
      </c>
      <c r="AE33" s="337">
        <f t="shared" si="37"/>
        <v>0.46331643620902385</v>
      </c>
      <c r="AG33" s="143">
        <f t="shared" si="34"/>
        <v>0.49547514696423517</v>
      </c>
      <c r="AH33" s="178">
        <f t="shared" si="34"/>
        <v>0.46184732439637305</v>
      </c>
      <c r="AI33" s="178">
        <f t="shared" si="34"/>
        <v>0.58455084732547036</v>
      </c>
      <c r="AJ33" s="178">
        <f t="shared" si="34"/>
        <v>0.78769456194735565</v>
      </c>
      <c r="AK33" s="178">
        <f t="shared" si="34"/>
        <v>0.4740445861025222</v>
      </c>
      <c r="AL33" s="178">
        <f t="shared" si="34"/>
        <v>0.52641405214864356</v>
      </c>
      <c r="AM33" s="178">
        <f t="shared" si="34"/>
        <v>0.57203930554337168</v>
      </c>
      <c r="AN33" s="178">
        <f t="shared" si="34"/>
        <v>0.53330507840023977</v>
      </c>
      <c r="AO33" s="178">
        <f t="shared" si="34"/>
        <v>0.97449836694611214</v>
      </c>
      <c r="AP33" s="178">
        <f t="shared" si="34"/>
        <v>0.53612416504160132</v>
      </c>
      <c r="AQ33" s="178">
        <f t="shared" si="34"/>
        <v>0.50677934421259097</v>
      </c>
      <c r="AR33" s="178">
        <f t="shared" si="34"/>
        <v>0.50484087413609458</v>
      </c>
      <c r="AS33" s="178">
        <f t="shared" ref="AS33" si="44">(AD33/N33)*10</f>
        <v>0.67069157588603523</v>
      </c>
      <c r="AT33" s="337">
        <f t="shared" ref="AT33" si="45">IF(AS33="","",(AS33-AR33)/AR33)</f>
        <v>0.3285207483125282</v>
      </c>
      <c r="AV33" s="123"/>
      <c r="AW33" s="123"/>
    </row>
    <row r="34" spans="1:49" ht="20.100000000000001" customHeight="1" x14ac:dyDescent="0.25">
      <c r="A34" s="139" t="s">
        <v>78</v>
      </c>
      <c r="B34" s="24">
        <v>172955.39000000004</v>
      </c>
      <c r="C34" s="175">
        <v>88363.709999999992</v>
      </c>
      <c r="D34" s="175">
        <v>120306.19000000003</v>
      </c>
      <c r="E34" s="175">
        <v>142180.06</v>
      </c>
      <c r="F34" s="175">
        <v>163672.61999999994</v>
      </c>
      <c r="G34" s="175">
        <v>227414.28000000014</v>
      </c>
      <c r="H34" s="175">
        <v>160527.01</v>
      </c>
      <c r="I34" s="175">
        <v>247253.33</v>
      </c>
      <c r="J34" s="175">
        <v>159193.67000000001</v>
      </c>
      <c r="K34" s="175">
        <v>248660.12999999995</v>
      </c>
      <c r="L34" s="175">
        <v>200913.27999999997</v>
      </c>
      <c r="M34" s="175">
        <v>276808.68999999983</v>
      </c>
      <c r="N34" s="137">
        <v>230360.9399999998</v>
      </c>
      <c r="O34" s="337">
        <f t="shared" si="36"/>
        <v>-0.16779729711520278</v>
      </c>
      <c r="Q34" s="127" t="s">
        <v>78</v>
      </c>
      <c r="R34" s="24">
        <v>8418.2340000000022</v>
      </c>
      <c r="S34" s="175">
        <v>4390.6889999999994</v>
      </c>
      <c r="T34" s="175">
        <v>6848.4070000000011</v>
      </c>
      <c r="U34" s="175">
        <v>11167.32799999999</v>
      </c>
      <c r="V34" s="175">
        <v>8872.2850000000017</v>
      </c>
      <c r="W34" s="175">
        <v>11662.620000000006</v>
      </c>
      <c r="X34" s="175">
        <v>9423.9899999999961</v>
      </c>
      <c r="Y34" s="175">
        <v>14481.375000000004</v>
      </c>
      <c r="Z34" s="175">
        <v>12803.287</v>
      </c>
      <c r="AA34" s="175">
        <v>13718.046000000006</v>
      </c>
      <c r="AB34" s="175">
        <v>12228.946999999995</v>
      </c>
      <c r="AC34" s="175">
        <v>14526.821999999995</v>
      </c>
      <c r="AD34" s="137">
        <v>13996.029000000006</v>
      </c>
      <c r="AE34" s="337">
        <f t="shared" si="37"/>
        <v>-3.6538824527483638E-2</v>
      </c>
      <c r="AG34" s="143">
        <f t="shared" si="34"/>
        <v>0.48672862985073784</v>
      </c>
      <c r="AH34" s="178">
        <f t="shared" si="34"/>
        <v>0.49688825876595721</v>
      </c>
      <c r="AI34" s="178">
        <f t="shared" si="34"/>
        <v>0.56924809937044796</v>
      </c>
      <c r="AJ34" s="178">
        <f t="shared" si="34"/>
        <v>0.78543559483657488</v>
      </c>
      <c r="AK34" s="178">
        <f t="shared" si="34"/>
        <v>0.54207508867396426</v>
      </c>
      <c r="AL34" s="178">
        <f t="shared" si="34"/>
        <v>0.51283586940978365</v>
      </c>
      <c r="AM34" s="178">
        <f t="shared" si="34"/>
        <v>0.58706569068968495</v>
      </c>
      <c r="AN34" s="178">
        <f t="shared" si="34"/>
        <v>0.58568978626091728</v>
      </c>
      <c r="AO34" s="178">
        <f t="shared" si="34"/>
        <v>0.80425854872244606</v>
      </c>
      <c r="AP34" s="178">
        <f t="shared" si="34"/>
        <v>0.55167855015599043</v>
      </c>
      <c r="AQ34" s="178">
        <f t="shared" si="34"/>
        <v>0.60866792877006426</v>
      </c>
      <c r="AR34" s="178">
        <f t="shared" si="34"/>
        <v>0.52479645779906703</v>
      </c>
      <c r="AS34" s="178">
        <f t="shared" ref="AS34" si="46">(AD34/N34)*10</f>
        <v>0.60756953848165485</v>
      </c>
      <c r="AT34" s="337">
        <f t="shared" ref="AT34" si="47">IF(AS34="","",(AS34-AR34)/AR34)</f>
        <v>0.15772416039111262</v>
      </c>
      <c r="AV34" s="123"/>
      <c r="AW34" s="123"/>
    </row>
    <row r="35" spans="1:49" ht="20.100000000000001" customHeight="1" x14ac:dyDescent="0.25">
      <c r="A35" s="139" t="s">
        <v>79</v>
      </c>
      <c r="B35" s="24">
        <v>153575.38000000003</v>
      </c>
      <c r="C35" s="175">
        <v>146031.1</v>
      </c>
      <c r="D35" s="175">
        <v>129411.21999999994</v>
      </c>
      <c r="E35" s="175">
        <v>179559.8899999999</v>
      </c>
      <c r="F35" s="175">
        <v>269358.03999999998</v>
      </c>
      <c r="G35" s="175">
        <v>237433.11000000002</v>
      </c>
      <c r="H35" s="175">
        <v>147722.47000000009</v>
      </c>
      <c r="I35" s="175">
        <v>207140.0799999999</v>
      </c>
      <c r="J35" s="175">
        <v>176201.44</v>
      </c>
      <c r="K35" s="175">
        <v>278510.38</v>
      </c>
      <c r="L35" s="175">
        <v>285531.50000000006</v>
      </c>
      <c r="M35" s="175">
        <v>278816.86</v>
      </c>
      <c r="N35" s="137"/>
      <c r="O35" s="337" t="str">
        <f t="shared" si="36"/>
        <v/>
      </c>
      <c r="Q35" s="127" t="s">
        <v>79</v>
      </c>
      <c r="R35" s="24">
        <v>8202.5570000000007</v>
      </c>
      <c r="S35" s="175">
        <v>7142.6719999999987</v>
      </c>
      <c r="T35" s="175">
        <v>8489.8880000000008</v>
      </c>
      <c r="U35" s="175">
        <v>14058.68400000001</v>
      </c>
      <c r="V35" s="175">
        <v>13129.382000000001</v>
      </c>
      <c r="W35" s="175">
        <v>12275.063000000002</v>
      </c>
      <c r="X35" s="175">
        <v>8407.0900000000038</v>
      </c>
      <c r="Y35" s="175">
        <v>11587.890000000009</v>
      </c>
      <c r="Z35" s="175">
        <v>14215.772000000001</v>
      </c>
      <c r="AA35" s="175">
        <v>14177.262000000006</v>
      </c>
      <c r="AB35" s="175">
        <v>16500.630999999998</v>
      </c>
      <c r="AC35" s="175">
        <v>15555.110999999997</v>
      </c>
      <c r="AD35" s="137"/>
      <c r="AE35" s="337" t="str">
        <f t="shared" si="37"/>
        <v/>
      </c>
      <c r="AG35" s="143">
        <f t="shared" si="34"/>
        <v>0.53410624801970208</v>
      </c>
      <c r="AH35" s="178">
        <f t="shared" si="34"/>
        <v>0.48911992034573448</v>
      </c>
      <c r="AI35" s="178">
        <f t="shared" si="34"/>
        <v>0.65603956133015395</v>
      </c>
      <c r="AJ35" s="178">
        <f t="shared" si="34"/>
        <v>0.7829523620224994</v>
      </c>
      <c r="AK35" s="178">
        <f t="shared" si="34"/>
        <v>0.48743234098377025</v>
      </c>
      <c r="AL35" s="178">
        <f t="shared" si="34"/>
        <v>0.51699036414929667</v>
      </c>
      <c r="AM35" s="178">
        <f t="shared" si="34"/>
        <v>0.56911382540516675</v>
      </c>
      <c r="AN35" s="178">
        <f t="shared" si="34"/>
        <v>0.55942287943501878</v>
      </c>
      <c r="AO35" s="178">
        <f t="shared" si="34"/>
        <v>0.8067909093137946</v>
      </c>
      <c r="AP35" s="178">
        <f t="shared" si="34"/>
        <v>0.5090389090704629</v>
      </c>
      <c r="AQ35" s="178">
        <f t="shared" si="34"/>
        <v>0.57789179127346701</v>
      </c>
      <c r="AR35" s="178">
        <f t="shared" si="34"/>
        <v>0.55789707265191923</v>
      </c>
      <c r="AS35" s="178"/>
      <c r="AT35" s="337"/>
      <c r="AV35" s="123"/>
      <c r="AW35" s="123"/>
    </row>
    <row r="36" spans="1:49" ht="20.100000000000001" customHeight="1" x14ac:dyDescent="0.25">
      <c r="A36" s="139" t="s">
        <v>80</v>
      </c>
      <c r="B36" s="24">
        <v>172174.69999999992</v>
      </c>
      <c r="C36" s="175">
        <v>197846.85999999996</v>
      </c>
      <c r="D36" s="175">
        <v>108041.16999999998</v>
      </c>
      <c r="E36" s="175">
        <v>128500.73000000004</v>
      </c>
      <c r="F36" s="175">
        <v>196762.29</v>
      </c>
      <c r="G36" s="175">
        <v>236160.21999999988</v>
      </c>
      <c r="H36" s="175">
        <v>161077.74999999983</v>
      </c>
      <c r="I36" s="175">
        <v>171433.78</v>
      </c>
      <c r="J36" s="175">
        <v>180051.81</v>
      </c>
      <c r="K36" s="175">
        <v>296230.03000000038</v>
      </c>
      <c r="L36" s="175">
        <v>286249.10999999993</v>
      </c>
      <c r="M36" s="175">
        <v>219148.08999999985</v>
      </c>
      <c r="N36" s="137"/>
      <c r="O36" s="337" t="str">
        <f t="shared" si="36"/>
        <v/>
      </c>
      <c r="Q36" s="127" t="s">
        <v>80</v>
      </c>
      <c r="R36" s="24">
        <v>7606.0559999999978</v>
      </c>
      <c r="S36" s="175">
        <v>8313.0869999999995</v>
      </c>
      <c r="T36" s="175">
        <v>6909.0559999999987</v>
      </c>
      <c r="U36" s="175">
        <v>9139.0069999999996</v>
      </c>
      <c r="V36" s="175">
        <v>8531.6860000000033</v>
      </c>
      <c r="W36" s="175">
        <v>10841.422999999999</v>
      </c>
      <c r="X36" s="175">
        <v>9653.1510000000035</v>
      </c>
      <c r="Y36" s="175">
        <v>9956.3179999999975</v>
      </c>
      <c r="Z36" s="175">
        <v>13765.152</v>
      </c>
      <c r="AA36" s="175">
        <v>14750.275999999996</v>
      </c>
      <c r="AB36" s="175">
        <v>15789.42300000001</v>
      </c>
      <c r="AC36" s="175">
        <v>12744.038000000008</v>
      </c>
      <c r="AD36" s="137"/>
      <c r="AE36" s="337" t="str">
        <f t="shared" si="37"/>
        <v/>
      </c>
      <c r="AG36" s="143">
        <f t="shared" si="34"/>
        <v>0.44176385961468218</v>
      </c>
      <c r="AH36" s="178">
        <f t="shared" si="34"/>
        <v>0.42017785877420555</v>
      </c>
      <c r="AI36" s="178">
        <f t="shared" si="34"/>
        <v>0.63948363387771534</v>
      </c>
      <c r="AJ36" s="178">
        <f t="shared" si="34"/>
        <v>0.71120273013234991</v>
      </c>
      <c r="AK36" s="178">
        <f t="shared" si="34"/>
        <v>0.43360371542738207</v>
      </c>
      <c r="AL36" s="178">
        <f t="shared" si="34"/>
        <v>0.45907066820991294</v>
      </c>
      <c r="AM36" s="178">
        <f t="shared" si="34"/>
        <v>0.59928518991605073</v>
      </c>
      <c r="AN36" s="178">
        <f t="shared" si="34"/>
        <v>0.5807675710119673</v>
      </c>
      <c r="AO36" s="178">
        <f t="shared" si="34"/>
        <v>0.76451061502797446</v>
      </c>
      <c r="AP36" s="178">
        <f t="shared" si="34"/>
        <v>0.49793317713264845</v>
      </c>
      <c r="AQ36" s="178">
        <f t="shared" si="34"/>
        <v>0.55159727832865624</v>
      </c>
      <c r="AR36" s="178">
        <f t="shared" si="34"/>
        <v>0.58152630944673145</v>
      </c>
      <c r="AS36" s="178"/>
      <c r="AT36" s="337"/>
      <c r="AV36" s="123"/>
      <c r="AW36" s="123"/>
    </row>
    <row r="37" spans="1:49" ht="20.100000000000001" customHeight="1" x14ac:dyDescent="0.25">
      <c r="A37" s="139" t="s">
        <v>81</v>
      </c>
      <c r="B37" s="24">
        <v>184593.24000000002</v>
      </c>
      <c r="C37" s="175">
        <v>144138.26999999993</v>
      </c>
      <c r="D37" s="175">
        <v>79979.249999999985</v>
      </c>
      <c r="E37" s="175">
        <v>122753.58</v>
      </c>
      <c r="F37" s="175">
        <v>216171.5800000001</v>
      </c>
      <c r="G37" s="175">
        <v>152140.34000000008</v>
      </c>
      <c r="H37" s="175">
        <v>149450.11999999976</v>
      </c>
      <c r="I37" s="175">
        <v>137515.64999999997</v>
      </c>
      <c r="J37" s="175">
        <v>157796.10999999999</v>
      </c>
      <c r="K37" s="175">
        <v>248422.98999999993</v>
      </c>
      <c r="L37" s="175">
        <v>193839.00999999995</v>
      </c>
      <c r="M37" s="175">
        <v>185628.20999999996</v>
      </c>
      <c r="N37" s="137"/>
      <c r="O37" s="337" t="str">
        <f t="shared" si="36"/>
        <v/>
      </c>
      <c r="Q37" s="127" t="s">
        <v>81</v>
      </c>
      <c r="R37" s="24">
        <v>8950.255000000001</v>
      </c>
      <c r="S37" s="175">
        <v>8091.360999999999</v>
      </c>
      <c r="T37" s="175">
        <v>7317.6259999999966</v>
      </c>
      <c r="U37" s="175">
        <v>9009.7860000000001</v>
      </c>
      <c r="V37" s="175">
        <v>11821.654999999999</v>
      </c>
      <c r="W37" s="175">
        <v>8422.7539999999954</v>
      </c>
      <c r="X37" s="175">
        <v>8932.4599999999973</v>
      </c>
      <c r="Y37" s="175">
        <v>10856.737000000006</v>
      </c>
      <c r="Z37" s="175">
        <v>13503.767</v>
      </c>
      <c r="AA37" s="175">
        <v>13395.533000000005</v>
      </c>
      <c r="AB37" s="175">
        <v>12829.427999999996</v>
      </c>
      <c r="AC37" s="175">
        <v>12358.695999999998</v>
      </c>
      <c r="AD37" s="137"/>
      <c r="AE37" s="337" t="str">
        <f t="shared" si="37"/>
        <v/>
      </c>
      <c r="AG37" s="143">
        <f t="shared" si="34"/>
        <v>0.48486363856011194</v>
      </c>
      <c r="AH37" s="178">
        <f t="shared" si="34"/>
        <v>0.56136104589017211</v>
      </c>
      <c r="AI37" s="178">
        <f t="shared" si="34"/>
        <v>0.91494056270845225</v>
      </c>
      <c r="AJ37" s="178">
        <f t="shared" si="34"/>
        <v>0.73397337983951261</v>
      </c>
      <c r="AK37" s="178">
        <f t="shared" si="34"/>
        <v>0.54686443981211563</v>
      </c>
      <c r="AL37" s="178">
        <f t="shared" si="34"/>
        <v>0.55361740351046873</v>
      </c>
      <c r="AM37" s="178">
        <f t="shared" si="34"/>
        <v>0.59768837923984341</v>
      </c>
      <c r="AN37" s="178">
        <f t="shared" si="34"/>
        <v>0.78949101429546453</v>
      </c>
      <c r="AO37" s="178">
        <f t="shared" si="34"/>
        <v>0.85577312393822647</v>
      </c>
      <c r="AP37" s="178">
        <f t="shared" si="34"/>
        <v>0.5392227587309858</v>
      </c>
      <c r="AQ37" s="178">
        <f t="shared" si="34"/>
        <v>0.66185996306935324</v>
      </c>
      <c r="AR37" s="178">
        <f t="shared" si="34"/>
        <v>0.66577682346880351</v>
      </c>
      <c r="AS37" s="178"/>
      <c r="AT37" s="337"/>
      <c r="AV37" s="123"/>
      <c r="AW37" s="123"/>
    </row>
    <row r="38" spans="1:49" ht="20.100000000000001" customHeight="1" x14ac:dyDescent="0.25">
      <c r="A38" s="139" t="s">
        <v>82</v>
      </c>
      <c r="B38" s="24">
        <v>174808.49999999997</v>
      </c>
      <c r="C38" s="175">
        <v>100779.39000000001</v>
      </c>
      <c r="D38" s="175">
        <v>69029.49000000002</v>
      </c>
      <c r="E38" s="175">
        <v>154336.00999999978</v>
      </c>
      <c r="F38" s="175">
        <v>191835.92000000007</v>
      </c>
      <c r="G38" s="175">
        <v>123373.27999999998</v>
      </c>
      <c r="H38" s="175">
        <v>139248.31999999989</v>
      </c>
      <c r="I38" s="175">
        <v>159507.64999999994</v>
      </c>
      <c r="J38" s="175">
        <v>217628.21</v>
      </c>
      <c r="K38" s="175">
        <v>280094.85000000021</v>
      </c>
      <c r="L38" s="175">
        <v>221001.43999999986</v>
      </c>
      <c r="M38" s="175">
        <v>221954.72000000006</v>
      </c>
      <c r="N38" s="137"/>
      <c r="O38" s="337" t="str">
        <f t="shared" si="36"/>
        <v/>
      </c>
      <c r="Q38" s="127" t="s">
        <v>82</v>
      </c>
      <c r="R38" s="24">
        <v>8836.2159999999967</v>
      </c>
      <c r="S38" s="175">
        <v>6184.2449999999999</v>
      </c>
      <c r="T38" s="175">
        <v>6843.8590000000013</v>
      </c>
      <c r="U38" s="175">
        <v>12325.401000000003</v>
      </c>
      <c r="V38" s="175">
        <v>11790.632999999998</v>
      </c>
      <c r="W38" s="175">
        <v>8857.4580000000024</v>
      </c>
      <c r="X38" s="175">
        <v>10603.755000000001</v>
      </c>
      <c r="Y38" s="175">
        <v>13090.348000000009</v>
      </c>
      <c r="Z38" s="175">
        <v>16694.899000000001</v>
      </c>
      <c r="AA38" s="175">
        <v>17343.396999999994</v>
      </c>
      <c r="AB38" s="175">
        <v>14141.986999999999</v>
      </c>
      <c r="AC38" s="175">
        <v>13795.060000000012</v>
      </c>
      <c r="AD38" s="137"/>
      <c r="AE38" s="337" t="str">
        <f t="shared" si="37"/>
        <v/>
      </c>
      <c r="AG38" s="143">
        <f t="shared" si="34"/>
        <v>0.50547976786025839</v>
      </c>
      <c r="AH38" s="178">
        <f t="shared" si="34"/>
        <v>0.61364183688748253</v>
      </c>
      <c r="AI38" s="178">
        <f t="shared" si="34"/>
        <v>0.99143989040046498</v>
      </c>
      <c r="AJ38" s="178">
        <f t="shared" si="34"/>
        <v>0.79860824444016809</v>
      </c>
      <c r="AK38" s="178">
        <f t="shared" si="34"/>
        <v>0.61462071336796531</v>
      </c>
      <c r="AL38" s="178">
        <f t="shared" si="34"/>
        <v>0.7179397354111039</v>
      </c>
      <c r="AM38" s="178">
        <f t="shared" si="34"/>
        <v>0.76149967195295487</v>
      </c>
      <c r="AN38" s="178">
        <f t="shared" si="34"/>
        <v>0.82067211196453671</v>
      </c>
      <c r="AO38" s="178">
        <f t="shared" si="34"/>
        <v>0.76712936250314256</v>
      </c>
      <c r="AP38" s="178">
        <f t="shared" si="34"/>
        <v>0.61919728263479246</v>
      </c>
      <c r="AQ38" s="178">
        <f t="shared" si="34"/>
        <v>0.63990474451207224</v>
      </c>
      <c r="AR38" s="178">
        <f t="shared" si="34"/>
        <v>0.62152586797883858</v>
      </c>
      <c r="AS38" s="178"/>
      <c r="AT38" s="337"/>
      <c r="AV38" s="123"/>
      <c r="AW38" s="123"/>
    </row>
    <row r="39" spans="1:49" ht="20.100000000000001" customHeight="1" x14ac:dyDescent="0.25">
      <c r="A39" s="139" t="s">
        <v>83</v>
      </c>
      <c r="B39" s="24">
        <v>143517.88</v>
      </c>
      <c r="C39" s="175">
        <v>108144.17000000003</v>
      </c>
      <c r="D39" s="175">
        <v>125852.90000000002</v>
      </c>
      <c r="E39" s="175">
        <v>102029.78999999992</v>
      </c>
      <c r="F39" s="175">
        <v>191064.2</v>
      </c>
      <c r="G39" s="175">
        <v>143527.37999999992</v>
      </c>
      <c r="H39" s="175">
        <v>151132.13000000012</v>
      </c>
      <c r="I39" s="175">
        <v>135712.65999999989</v>
      </c>
      <c r="J39" s="175">
        <v>269199.01</v>
      </c>
      <c r="K39" s="175">
        <v>227951.96000000008</v>
      </c>
      <c r="L39" s="175">
        <v>225932.47000000003</v>
      </c>
      <c r="M39" s="175">
        <v>214073.61999999997</v>
      </c>
      <c r="N39" s="137"/>
      <c r="O39" s="337" t="str">
        <f t="shared" si="36"/>
        <v/>
      </c>
      <c r="Q39" s="127" t="s">
        <v>83</v>
      </c>
      <c r="R39" s="24">
        <v>8561.616</v>
      </c>
      <c r="S39" s="175">
        <v>7679.9049999999988</v>
      </c>
      <c r="T39" s="175">
        <v>10402.912</v>
      </c>
      <c r="U39" s="175">
        <v>7707.6290000000035</v>
      </c>
      <c r="V39" s="175">
        <v>12654.747000000003</v>
      </c>
      <c r="W39" s="175">
        <v>9979.3469999999979</v>
      </c>
      <c r="X39" s="175">
        <v>10712.686999999996</v>
      </c>
      <c r="Y39" s="175">
        <v>11080.005999999999</v>
      </c>
      <c r="Z39" s="175">
        <v>17646.002</v>
      </c>
      <c r="AA39" s="175">
        <v>15712.195000000003</v>
      </c>
      <c r="AB39" s="175">
        <v>14615.516000000009</v>
      </c>
      <c r="AC39" s="175">
        <v>15584.514000000003</v>
      </c>
      <c r="AD39" s="137"/>
      <c r="AE39" s="337" t="str">
        <f t="shared" si="37"/>
        <v/>
      </c>
      <c r="AG39" s="143">
        <f t="shared" si="34"/>
        <v>0.59655396247491954</v>
      </c>
      <c r="AH39" s="178">
        <f t="shared" si="34"/>
        <v>0.7101543245465749</v>
      </c>
      <c r="AI39" s="178">
        <f t="shared" ref="AI39:AS41" si="48">IF(T39="","",(T39/D39)*10)</f>
        <v>0.82659295097689434</v>
      </c>
      <c r="AJ39" s="178">
        <f t="shared" si="48"/>
        <v>0.75542927217629385</v>
      </c>
      <c r="AK39" s="178">
        <f t="shared" si="48"/>
        <v>0.66232957299169615</v>
      </c>
      <c r="AL39" s="178">
        <f t="shared" si="48"/>
        <v>0.69529221532504837</v>
      </c>
      <c r="AM39" s="178">
        <f t="shared" si="48"/>
        <v>0.70882922115899427</v>
      </c>
      <c r="AN39" s="178">
        <f t="shared" si="48"/>
        <v>0.81643127472411259</v>
      </c>
      <c r="AO39" s="178">
        <f t="shared" si="48"/>
        <v>0.6555002561116402</v>
      </c>
      <c r="AP39" s="178">
        <f t="shared" si="48"/>
        <v>0.68927659143619546</v>
      </c>
      <c r="AQ39" s="178">
        <f t="shared" si="48"/>
        <v>0.64689754420867462</v>
      </c>
      <c r="AR39" s="178">
        <f t="shared" si="48"/>
        <v>0.72799787288130147</v>
      </c>
      <c r="AS39" s="178"/>
      <c r="AT39" s="337"/>
      <c r="AV39" s="123"/>
      <c r="AW39" s="123"/>
    </row>
    <row r="40" spans="1:49" ht="20.100000000000001" customHeight="1" thickBot="1" x14ac:dyDescent="0.3">
      <c r="A40" s="139" t="s">
        <v>84</v>
      </c>
      <c r="B40" s="24">
        <v>152820.21000000002</v>
      </c>
      <c r="C40" s="175">
        <v>216465.13999999996</v>
      </c>
      <c r="D40" s="175">
        <v>85804.429999999964</v>
      </c>
      <c r="E40" s="175">
        <v>229961.75</v>
      </c>
      <c r="F40" s="175">
        <v>233293.19000000015</v>
      </c>
      <c r="G40" s="175">
        <v>149139.44999999995</v>
      </c>
      <c r="H40" s="175">
        <v>169639.46999999994</v>
      </c>
      <c r="I40" s="175">
        <v>161502.75000000003</v>
      </c>
      <c r="J40" s="175">
        <v>201567.8</v>
      </c>
      <c r="K40" s="175">
        <v>231272.66000000015</v>
      </c>
      <c r="L40" s="175">
        <v>249366.14000000007</v>
      </c>
      <c r="M40" s="175">
        <v>245043.78000000009</v>
      </c>
      <c r="N40" s="137"/>
      <c r="O40" s="337" t="str">
        <f t="shared" si="36"/>
        <v/>
      </c>
      <c r="Q40" s="128" t="s">
        <v>84</v>
      </c>
      <c r="R40" s="24">
        <v>8577.6339999999964</v>
      </c>
      <c r="S40" s="175">
        <v>10729.738000000001</v>
      </c>
      <c r="T40" s="175">
        <v>8400.3320000000022</v>
      </c>
      <c r="U40" s="175">
        <v>14080.129999999997</v>
      </c>
      <c r="V40" s="175">
        <v>13582.820000000003</v>
      </c>
      <c r="W40" s="175">
        <v>9345.7980000000007</v>
      </c>
      <c r="X40" s="175">
        <v>11478.792000000003</v>
      </c>
      <c r="Y40" s="175">
        <v>14722.865999999998</v>
      </c>
      <c r="Z40" s="175">
        <v>13500.736999999999</v>
      </c>
      <c r="AA40" s="175">
        <v>16104.085999999999</v>
      </c>
      <c r="AB40" s="175">
        <v>14131.660999999996</v>
      </c>
      <c r="AC40" s="175">
        <v>17317.553000000004</v>
      </c>
      <c r="AD40" s="137"/>
      <c r="AE40" s="337" t="str">
        <f t="shared" si="37"/>
        <v/>
      </c>
      <c r="AG40" s="143">
        <f t="shared" si="34"/>
        <v>0.56128924309160388</v>
      </c>
      <c r="AH40" s="178">
        <f t="shared" si="34"/>
        <v>0.49567972006947647</v>
      </c>
      <c r="AI40" s="178">
        <f t="shared" si="48"/>
        <v>0.9790091257525988</v>
      </c>
      <c r="AJ40" s="178">
        <f t="shared" si="48"/>
        <v>0.61228139027468687</v>
      </c>
      <c r="AK40" s="178">
        <f t="shared" si="48"/>
        <v>0.5822210241113337</v>
      </c>
      <c r="AL40" s="178">
        <f t="shared" si="48"/>
        <v>0.62664828118918259</v>
      </c>
      <c r="AM40" s="178">
        <f t="shared" si="48"/>
        <v>0.67665809142176681</v>
      </c>
      <c r="AN40" s="178">
        <f t="shared" si="48"/>
        <v>0.91161704676855315</v>
      </c>
      <c r="AO40" s="178">
        <f t="shared" si="48"/>
        <v>0.66978639445387611</v>
      </c>
      <c r="AP40" s="178">
        <f t="shared" si="48"/>
        <v>0.69632467581771174</v>
      </c>
      <c r="AQ40" s="178">
        <f t="shared" si="48"/>
        <v>0.56670328216974419</v>
      </c>
      <c r="AR40" s="178">
        <f t="shared" si="48"/>
        <v>0.70671261274209851</v>
      </c>
      <c r="AS40" s="178" t="str">
        <f t="shared" si="48"/>
        <v/>
      </c>
      <c r="AT40" s="337" t="str">
        <f t="shared" ref="AT40:AT45" si="49">IF(AS40="","",(AS40-AR40)/AR40)</f>
        <v/>
      </c>
      <c r="AV40" s="123"/>
      <c r="AW40" s="123"/>
    </row>
    <row r="41" spans="1:49" ht="20.100000000000001" customHeight="1" thickBot="1" x14ac:dyDescent="0.3">
      <c r="A41" s="41" t="str">
        <f>A19</f>
        <v>jan-jun</v>
      </c>
      <c r="B41" s="193">
        <f>SUM(B29:B34)</f>
        <v>832029.45</v>
      </c>
      <c r="C41" s="194">
        <f t="shared" ref="C41:N41" si="50">SUM(C29:C34)</f>
        <v>720109.52999999991</v>
      </c>
      <c r="D41" s="194">
        <f t="shared" si="50"/>
        <v>694932.91999999993</v>
      </c>
      <c r="E41" s="194">
        <f t="shared" si="50"/>
        <v>679151.54</v>
      </c>
      <c r="F41" s="194">
        <f t="shared" si="50"/>
        <v>1029125.3599999999</v>
      </c>
      <c r="G41" s="194">
        <f t="shared" si="50"/>
        <v>1116298.1099999999</v>
      </c>
      <c r="H41" s="194">
        <f t="shared" si="50"/>
        <v>883890.18</v>
      </c>
      <c r="I41" s="194">
        <f t="shared" si="50"/>
        <v>1181564.45</v>
      </c>
      <c r="J41" s="194">
        <f t="shared" si="50"/>
        <v>772749.2300000001</v>
      </c>
      <c r="K41" s="194">
        <f t="shared" si="50"/>
        <v>1370905.81</v>
      </c>
      <c r="L41" s="194">
        <f t="shared" si="50"/>
        <v>1281419.42</v>
      </c>
      <c r="M41" s="194">
        <f t="shared" si="50"/>
        <v>1604257.5100000007</v>
      </c>
      <c r="N41" s="195">
        <f t="shared" si="50"/>
        <v>1405270.9499999995</v>
      </c>
      <c r="O41" s="407">
        <f t="shared" si="36"/>
        <v>-0.12403654572887188</v>
      </c>
      <c r="Q41" s="127"/>
      <c r="R41" s="193">
        <f>SUM(R29:R34)</f>
        <v>37859.595000000001</v>
      </c>
      <c r="S41" s="194">
        <f t="shared" ref="S41:AD41" si="51">SUM(S29:S34)</f>
        <v>32603.212000000003</v>
      </c>
      <c r="T41" s="194">
        <f t="shared" si="51"/>
        <v>36984.89</v>
      </c>
      <c r="U41" s="194">
        <f t="shared" si="51"/>
        <v>55048.297999999995</v>
      </c>
      <c r="V41" s="194">
        <f t="shared" si="51"/>
        <v>52633.047999999995</v>
      </c>
      <c r="W41" s="194">
        <f t="shared" si="51"/>
        <v>55849.864000000016</v>
      </c>
      <c r="X41" s="194">
        <f t="shared" si="51"/>
        <v>49281.050999999999</v>
      </c>
      <c r="Y41" s="194">
        <f t="shared" si="51"/>
        <v>64884.561000000002</v>
      </c>
      <c r="Z41" s="194">
        <f t="shared" si="51"/>
        <v>64078.058000000005</v>
      </c>
      <c r="AA41" s="194">
        <f t="shared" si="51"/>
        <v>76261.714000000007</v>
      </c>
      <c r="AB41" s="194">
        <f t="shared" si="51"/>
        <v>76337.976999999999</v>
      </c>
      <c r="AC41" s="194">
        <f t="shared" si="51"/>
        <v>83107.904999999984</v>
      </c>
      <c r="AD41" s="195">
        <f t="shared" si="51"/>
        <v>91773.495000000024</v>
      </c>
      <c r="AE41" s="407">
        <f t="shared" si="37"/>
        <v>0.10426914262849053</v>
      </c>
      <c r="AG41" s="198">
        <f t="shared" si="34"/>
        <v>0.45502710270652086</v>
      </c>
      <c r="AH41" s="199">
        <f t="shared" si="34"/>
        <v>0.45275351376060813</v>
      </c>
      <c r="AI41" s="199">
        <f t="shared" si="48"/>
        <v>0.53220805829719509</v>
      </c>
      <c r="AJ41" s="199">
        <f t="shared" si="48"/>
        <v>0.81054513989617094</v>
      </c>
      <c r="AK41" s="199">
        <f t="shared" si="48"/>
        <v>0.51143475854098086</v>
      </c>
      <c r="AL41" s="199">
        <f t="shared" si="48"/>
        <v>0.50031316455422492</v>
      </c>
      <c r="AM41" s="199">
        <f t="shared" si="48"/>
        <v>0.5575472170083392</v>
      </c>
      <c r="AN41" s="199">
        <f t="shared" si="48"/>
        <v>0.54914110694511842</v>
      </c>
      <c r="AO41" s="199">
        <f t="shared" si="48"/>
        <v>0.82922189388658463</v>
      </c>
      <c r="AP41" s="199">
        <f t="shared" si="48"/>
        <v>0.55628704352781178</v>
      </c>
      <c r="AQ41" s="199">
        <f t="shared" si="48"/>
        <v>0.59572982747522274</v>
      </c>
      <c r="AR41" s="199">
        <f t="shared" si="48"/>
        <v>0.51804591520970933</v>
      </c>
      <c r="AS41" s="199">
        <f t="shared" si="48"/>
        <v>0.65306619339138883</v>
      </c>
      <c r="AT41" s="407">
        <f t="shared" si="49"/>
        <v>0.26063380526226554</v>
      </c>
      <c r="AV41" s="123"/>
      <c r="AW41" s="123"/>
    </row>
    <row r="42" spans="1:49" ht="20.100000000000001" customHeight="1" x14ac:dyDescent="0.25">
      <c r="A42" s="139" t="s">
        <v>85</v>
      </c>
      <c r="B42" s="24">
        <f>SUM(B29:B31)</f>
        <v>383486.16999999993</v>
      </c>
      <c r="C42" s="175">
        <f>SUM(C29:C31)</f>
        <v>359736.73</v>
      </c>
      <c r="D42" s="175">
        <f>SUM(D29:D31)</f>
        <v>337710.40999999992</v>
      </c>
      <c r="E42" s="175">
        <f t="shared" ref="E42:M42" si="52">SUM(E29:E31)</f>
        <v>269354.83</v>
      </c>
      <c r="F42" s="175">
        <f t="shared" si="52"/>
        <v>518885.16000000003</v>
      </c>
      <c r="G42" s="175">
        <f t="shared" si="52"/>
        <v>534367.81999999983</v>
      </c>
      <c r="H42" s="175">
        <f t="shared" si="52"/>
        <v>446495.15</v>
      </c>
      <c r="I42" s="175">
        <f t="shared" si="52"/>
        <v>530104.43999999994</v>
      </c>
      <c r="J42" s="175">
        <f t="shared" si="52"/>
        <v>340089.82</v>
      </c>
      <c r="K42" s="175">
        <f t="shared" si="52"/>
        <v>649570.5</v>
      </c>
      <c r="L42" s="175">
        <f t="shared" si="52"/>
        <v>640253.84</v>
      </c>
      <c r="M42" s="175">
        <f t="shared" si="52"/>
        <v>817451.96000000066</v>
      </c>
      <c r="N42" s="137">
        <f>IF(N31="","",SUM(N29:N31))</f>
        <v>661515.31999999972</v>
      </c>
      <c r="O42" s="407">
        <f t="shared" si="36"/>
        <v>-0.19075939337156989</v>
      </c>
      <c r="Q42" s="126" t="s">
        <v>85</v>
      </c>
      <c r="R42" s="24">
        <f>SUM(R29:R31)</f>
        <v>17209.863000000001</v>
      </c>
      <c r="S42" s="175">
        <f>SUM(S29:S31)</f>
        <v>15796.161</v>
      </c>
      <c r="T42" s="175">
        <f>SUM(T29:T31)</f>
        <v>16995.894999999997</v>
      </c>
      <c r="U42" s="175">
        <f t="shared" ref="U42:AC42" si="53">SUM(U29:U31)</f>
        <v>22740.453000000001</v>
      </c>
      <c r="V42" s="175">
        <f t="shared" si="53"/>
        <v>26284.577999999994</v>
      </c>
      <c r="W42" s="175">
        <f t="shared" si="53"/>
        <v>26114.18</v>
      </c>
      <c r="X42" s="175">
        <f t="shared" si="53"/>
        <v>24267.392</v>
      </c>
      <c r="Y42" s="175">
        <f t="shared" si="53"/>
        <v>28921.351000000002</v>
      </c>
      <c r="Z42" s="175">
        <f t="shared" si="53"/>
        <v>27891.383000000002</v>
      </c>
      <c r="AA42" s="175">
        <f t="shared" si="53"/>
        <v>37417.438999999998</v>
      </c>
      <c r="AB42" s="175">
        <f t="shared" si="53"/>
        <v>39515.076000000001</v>
      </c>
      <c r="AC42" s="175">
        <f t="shared" si="53"/>
        <v>41893.952999999994</v>
      </c>
      <c r="AD42" s="137">
        <f>IF(AD31="","",SUM(AD29:AD31))</f>
        <v>42617.83600000001</v>
      </c>
      <c r="AE42" s="407">
        <f t="shared" si="37"/>
        <v>1.7278937607057905E-2</v>
      </c>
      <c r="AG42" s="142">
        <f t="shared" si="34"/>
        <v>0.44877401967325198</v>
      </c>
      <c r="AH42" s="177">
        <f t="shared" si="34"/>
        <v>0.43910336873301764</v>
      </c>
      <c r="AI42" s="177">
        <f t="shared" si="34"/>
        <v>0.50326831796508742</v>
      </c>
      <c r="AJ42" s="177">
        <f t="shared" si="34"/>
        <v>0.84425636622146327</v>
      </c>
      <c r="AK42" s="177">
        <f t="shared" si="34"/>
        <v>0.50655867668290977</v>
      </c>
      <c r="AL42" s="177">
        <f t="shared" si="34"/>
        <v>0.48869297556129054</v>
      </c>
      <c r="AM42" s="177">
        <f t="shared" si="34"/>
        <v>0.54350852411274786</v>
      </c>
      <c r="AN42" s="177">
        <f t="shared" si="34"/>
        <v>0.54557835810618771</v>
      </c>
      <c r="AO42" s="177">
        <f t="shared" si="34"/>
        <v>0.8201181382024314</v>
      </c>
      <c r="AP42" s="177">
        <f t="shared" si="34"/>
        <v>0.57603353292675696</v>
      </c>
      <c r="AQ42" s="177">
        <f t="shared" si="34"/>
        <v>0.61717827416700854</v>
      </c>
      <c r="AR42" s="177">
        <f t="shared" si="34"/>
        <v>0.51249437336965908</v>
      </c>
      <c r="AS42" s="177">
        <f t="shared" si="34"/>
        <v>0.64424563893697928</v>
      </c>
      <c r="AT42" s="407">
        <f t="shared" si="49"/>
        <v>0.25707846254204397</v>
      </c>
      <c r="AV42" s="123"/>
      <c r="AW42" s="123"/>
    </row>
    <row r="43" spans="1:49" ht="20.100000000000001" customHeight="1" x14ac:dyDescent="0.25">
      <c r="A43" s="139" t="s">
        <v>86</v>
      </c>
      <c r="B43" s="24">
        <f>SUM(B32:B34)</f>
        <v>448543.28</v>
      </c>
      <c r="C43" s="175">
        <f>SUM(C32:C34)</f>
        <v>360372.79999999993</v>
      </c>
      <c r="D43" s="175">
        <f>SUM(D32:D34)</f>
        <v>357222.51</v>
      </c>
      <c r="E43" s="175">
        <f t="shared" ref="E43:M43" si="54">SUM(E32:E34)</f>
        <v>409796.7099999999</v>
      </c>
      <c r="F43" s="175">
        <f t="shared" si="54"/>
        <v>510240.19999999995</v>
      </c>
      <c r="G43" s="175">
        <f t="shared" si="54"/>
        <v>581930.29000000015</v>
      </c>
      <c r="H43" s="175">
        <f t="shared" si="54"/>
        <v>437395.03</v>
      </c>
      <c r="I43" s="175">
        <f t="shared" si="54"/>
        <v>651460.00999999989</v>
      </c>
      <c r="J43" s="175">
        <f t="shared" si="54"/>
        <v>432659.41000000003</v>
      </c>
      <c r="K43" s="175">
        <f t="shared" si="54"/>
        <v>721335.31</v>
      </c>
      <c r="L43" s="175">
        <f t="shared" si="54"/>
        <v>641165.57999999984</v>
      </c>
      <c r="M43" s="175">
        <f t="shared" si="54"/>
        <v>786805.54999999993</v>
      </c>
      <c r="N43" s="137">
        <f>IF(N34="","",SUM(N32:N34))</f>
        <v>743755.63</v>
      </c>
      <c r="O43" s="337">
        <f t="shared" si="36"/>
        <v>-5.47148148611813E-2</v>
      </c>
      <c r="Q43" s="127" t="s">
        <v>86</v>
      </c>
      <c r="R43" s="24">
        <f>SUM(R32:R34)</f>
        <v>20649.732000000004</v>
      </c>
      <c r="S43" s="175">
        <f>SUM(S32:S34)</f>
        <v>16807.051000000003</v>
      </c>
      <c r="T43" s="175">
        <f>SUM(T32:T34)</f>
        <v>19988.995000000003</v>
      </c>
      <c r="U43" s="175">
        <f t="shared" ref="U43:AC43" si="55">SUM(U32:U34)</f>
        <v>32307.84499999999</v>
      </c>
      <c r="V43" s="175">
        <f t="shared" si="55"/>
        <v>26348.47</v>
      </c>
      <c r="W43" s="175">
        <f t="shared" si="55"/>
        <v>29735.684000000008</v>
      </c>
      <c r="X43" s="175">
        <f t="shared" si="55"/>
        <v>25013.658999999996</v>
      </c>
      <c r="Y43" s="175">
        <f t="shared" si="55"/>
        <v>35963.210000000006</v>
      </c>
      <c r="Z43" s="175">
        <f t="shared" si="55"/>
        <v>36186.675000000003</v>
      </c>
      <c r="AA43" s="175">
        <f t="shared" si="55"/>
        <v>38844.275000000009</v>
      </c>
      <c r="AB43" s="175">
        <f t="shared" si="55"/>
        <v>36822.900999999991</v>
      </c>
      <c r="AC43" s="175">
        <f t="shared" si="55"/>
        <v>41213.95199999999</v>
      </c>
      <c r="AD43" s="137">
        <f>IF(AD34="","",SUM(AD32:AD34))</f>
        <v>49155.659000000014</v>
      </c>
      <c r="AE43" s="337">
        <f t="shared" si="37"/>
        <v>0.19269462438351037</v>
      </c>
      <c r="AG43" s="143">
        <f t="shared" si="34"/>
        <v>0.46037323310250017</v>
      </c>
      <c r="AH43" s="178">
        <f t="shared" si="34"/>
        <v>0.46637956582738782</v>
      </c>
      <c r="AI43" s="178">
        <f t="shared" si="34"/>
        <v>0.55956706087754671</v>
      </c>
      <c r="AJ43" s="178">
        <f t="shared" si="34"/>
        <v>0.78838712492347729</v>
      </c>
      <c r="AK43" s="178">
        <f t="shared" si="34"/>
        <v>0.51639345547450011</v>
      </c>
      <c r="AL43" s="178">
        <f t="shared" si="34"/>
        <v>0.51098360939417675</v>
      </c>
      <c r="AM43" s="178">
        <f t="shared" si="34"/>
        <v>0.57187798864564132</v>
      </c>
      <c r="AN43" s="178">
        <f t="shared" si="34"/>
        <v>0.55204017818376927</v>
      </c>
      <c r="AO43" s="178">
        <f t="shared" si="34"/>
        <v>0.83637785666097031</v>
      </c>
      <c r="AP43" s="178">
        <f t="shared" si="34"/>
        <v>0.53850510936446472</v>
      </c>
      <c r="AQ43" s="178">
        <f t="shared" si="34"/>
        <v>0.57431188055977678</v>
      </c>
      <c r="AR43" s="178">
        <f t="shared" si="34"/>
        <v>0.5238136919598495</v>
      </c>
      <c r="AS43" s="178">
        <f t="shared" ref="AS43" si="56">(AD43/N43)*10</f>
        <v>0.66091142059657437</v>
      </c>
      <c r="AT43" s="337">
        <f t="shared" ref="AT43" si="57">IF(AS43="","",(AS43-AR43)/AR43)</f>
        <v>0.26172994471330746</v>
      </c>
      <c r="AV43" s="123"/>
      <c r="AW43" s="123"/>
    </row>
    <row r="44" spans="1:49" ht="20.100000000000001" customHeight="1" x14ac:dyDescent="0.25">
      <c r="A44" s="139" t="s">
        <v>87</v>
      </c>
      <c r="B44" s="24">
        <f>SUM(B35:B37)</f>
        <v>510343.31999999995</v>
      </c>
      <c r="C44" s="175">
        <f>SUM(C35:C37)</f>
        <v>488016.22999999986</v>
      </c>
      <c r="D44" s="175">
        <f>SUM(D35:D37)</f>
        <v>317431.6399999999</v>
      </c>
      <c r="E44" s="175">
        <f t="shared" ref="E44:M44" si="58">SUM(E35:E37)</f>
        <v>430814.19999999995</v>
      </c>
      <c r="F44" s="175">
        <f t="shared" si="58"/>
        <v>682291.91</v>
      </c>
      <c r="G44" s="175">
        <f t="shared" si="58"/>
        <v>625733.66999999993</v>
      </c>
      <c r="H44" s="175">
        <f t="shared" si="58"/>
        <v>458250.33999999968</v>
      </c>
      <c r="I44" s="175">
        <f t="shared" si="58"/>
        <v>516089.50999999983</v>
      </c>
      <c r="J44" s="175">
        <f t="shared" si="58"/>
        <v>514049.36</v>
      </c>
      <c r="K44" s="175">
        <f t="shared" si="58"/>
        <v>823163.40000000037</v>
      </c>
      <c r="L44" s="175">
        <f t="shared" si="58"/>
        <v>765619.61999999988</v>
      </c>
      <c r="M44" s="175">
        <f t="shared" si="58"/>
        <v>683593.1599999998</v>
      </c>
      <c r="N44" s="137" t="str">
        <f>IF(N37="","",SUM(N35:N37))</f>
        <v/>
      </c>
      <c r="O44" s="337" t="str">
        <f t="shared" si="36"/>
        <v/>
      </c>
      <c r="Q44" s="127" t="s">
        <v>87</v>
      </c>
      <c r="R44" s="24">
        <f>SUM(R35:R37)</f>
        <v>24758.867999999999</v>
      </c>
      <c r="S44" s="175">
        <f>SUM(S35:S37)</f>
        <v>23547.119999999995</v>
      </c>
      <c r="T44" s="175">
        <f>SUM(T35:T37)</f>
        <v>22716.569999999996</v>
      </c>
      <c r="U44" s="175">
        <f t="shared" ref="U44:AC44" si="59">SUM(U35:U37)</f>
        <v>32207.47700000001</v>
      </c>
      <c r="V44" s="175">
        <f t="shared" si="59"/>
        <v>33482.723000000005</v>
      </c>
      <c r="W44" s="175">
        <f t="shared" si="59"/>
        <v>31539.239999999998</v>
      </c>
      <c r="X44" s="175">
        <f t="shared" si="59"/>
        <v>26992.701000000008</v>
      </c>
      <c r="Y44" s="175">
        <f t="shared" si="59"/>
        <v>32400.945000000014</v>
      </c>
      <c r="Z44" s="175">
        <f t="shared" si="59"/>
        <v>41484.690999999999</v>
      </c>
      <c r="AA44" s="175">
        <f t="shared" si="59"/>
        <v>42323.071000000004</v>
      </c>
      <c r="AB44" s="175">
        <f t="shared" si="59"/>
        <v>45119.482000000004</v>
      </c>
      <c r="AC44" s="175">
        <f t="shared" si="59"/>
        <v>40657.845000000001</v>
      </c>
      <c r="AD44" s="137" t="str">
        <f>IF(AD37="","",SUM(AD35:AD37))</f>
        <v/>
      </c>
      <c r="AE44" s="337" t="str">
        <f t="shared" si="37"/>
        <v/>
      </c>
      <c r="AG44" s="143">
        <f t="shared" si="34"/>
        <v>0.48514141421504259</v>
      </c>
      <c r="AH44" s="178">
        <f t="shared" si="34"/>
        <v>0.48250690351015585</v>
      </c>
      <c r="AI44" s="178">
        <f t="shared" si="34"/>
        <v>0.71563660131674345</v>
      </c>
      <c r="AJ44" s="178">
        <f t="shared" si="34"/>
        <v>0.74759552958096576</v>
      </c>
      <c r="AK44" s="178">
        <f t="shared" si="34"/>
        <v>0.49073897124179594</v>
      </c>
      <c r="AL44" s="178">
        <f t="shared" si="34"/>
        <v>0.50403616605767754</v>
      </c>
      <c r="AM44" s="178">
        <f t="shared" si="34"/>
        <v>0.58903831909868365</v>
      </c>
      <c r="AN44" s="178">
        <f t="shared" si="34"/>
        <v>0.62781638402222173</v>
      </c>
      <c r="AO44" s="178">
        <f t="shared" si="34"/>
        <v>0.80701765682579585</v>
      </c>
      <c r="AP44" s="178">
        <f t="shared" si="34"/>
        <v>0.5141515159687613</v>
      </c>
      <c r="AQ44" s="178">
        <f t="shared" si="34"/>
        <v>0.58931982437963137</v>
      </c>
      <c r="AR44" s="178">
        <f t="shared" si="34"/>
        <v>0.59476670304893065</v>
      </c>
      <c r="AS44" s="178"/>
      <c r="AT44" s="337"/>
      <c r="AV44" s="123"/>
      <c r="AW44" s="123"/>
    </row>
    <row r="45" spans="1:49" ht="20.100000000000001" customHeight="1" thickBot="1" x14ac:dyDescent="0.3">
      <c r="A45" s="140" t="s">
        <v>88</v>
      </c>
      <c r="B45" s="26">
        <f>SUM(B38:B40)</f>
        <v>471146.59</v>
      </c>
      <c r="C45" s="176">
        <f>SUM(C38:C40)</f>
        <v>425388.7</v>
      </c>
      <c r="D45" s="176">
        <f>IF(D40="","",SUM(D38:D40))</f>
        <v>280686.82</v>
      </c>
      <c r="E45" s="176">
        <f t="shared" ref="E45:N45" si="60">IF(E40="","",SUM(E38:E40))</f>
        <v>486327.5499999997</v>
      </c>
      <c r="F45" s="176">
        <f t="shared" si="60"/>
        <v>616193.31000000029</v>
      </c>
      <c r="G45" s="176">
        <f t="shared" si="60"/>
        <v>416040.10999999987</v>
      </c>
      <c r="H45" s="176">
        <f t="shared" si="60"/>
        <v>460019.91999999993</v>
      </c>
      <c r="I45" s="176">
        <f t="shared" si="60"/>
        <v>456723.05999999982</v>
      </c>
      <c r="J45" s="176">
        <f t="shared" si="60"/>
        <v>688395.02</v>
      </c>
      <c r="K45" s="176">
        <f t="shared" si="60"/>
        <v>739319.47000000044</v>
      </c>
      <c r="L45" s="176">
        <f t="shared" si="60"/>
        <v>696300.05</v>
      </c>
      <c r="M45" s="176">
        <f t="shared" si="60"/>
        <v>681072.12000000011</v>
      </c>
      <c r="N45" s="141" t="str">
        <f t="shared" si="60"/>
        <v/>
      </c>
      <c r="O45" s="349" t="str">
        <f t="shared" si="36"/>
        <v/>
      </c>
      <c r="Q45" s="128" t="s">
        <v>88</v>
      </c>
      <c r="R45" s="26">
        <f>SUM(R38:R40)</f>
        <v>25975.465999999993</v>
      </c>
      <c r="S45" s="176">
        <f>SUM(S38:S40)</f>
        <v>24593.887999999999</v>
      </c>
      <c r="T45" s="176">
        <f>IF(T40="","",SUM(T38:T40))</f>
        <v>25647.103000000003</v>
      </c>
      <c r="U45" s="176">
        <f t="shared" ref="U45:AD45" si="61">IF(U40="","",SUM(U38:U40))</f>
        <v>34113.160000000003</v>
      </c>
      <c r="V45" s="176">
        <f t="shared" si="61"/>
        <v>38028.200000000004</v>
      </c>
      <c r="W45" s="176">
        <f t="shared" si="61"/>
        <v>28182.603000000003</v>
      </c>
      <c r="X45" s="176">
        <f t="shared" si="61"/>
        <v>32795.233999999997</v>
      </c>
      <c r="Y45" s="176">
        <f t="shared" si="61"/>
        <v>38893.22</v>
      </c>
      <c r="Z45" s="176">
        <f t="shared" si="61"/>
        <v>47841.637999999999</v>
      </c>
      <c r="AA45" s="176">
        <f t="shared" si="61"/>
        <v>49159.678</v>
      </c>
      <c r="AB45" s="176">
        <f t="shared" si="61"/>
        <v>42889.164000000004</v>
      </c>
      <c r="AC45" s="176">
        <f t="shared" si="61"/>
        <v>46697.127000000022</v>
      </c>
      <c r="AD45" s="141" t="str">
        <f t="shared" si="61"/>
        <v/>
      </c>
      <c r="AE45" s="349" t="str">
        <f t="shared" si="37"/>
        <v/>
      </c>
      <c r="AG45" s="144">
        <f t="shared" ref="AG45:AH45" si="62">(R45/B45)*10</f>
        <v>0.5513245039086454</v>
      </c>
      <c r="AH45" s="179">
        <f t="shared" si="62"/>
        <v>0.5781509475921669</v>
      </c>
      <c r="AI45" s="179">
        <f t="shared" ref="AI45:AS45" si="63">IF(T40="","",(T45/D45)*10)</f>
        <v>0.91372665805968378</v>
      </c>
      <c r="AJ45" s="179">
        <f t="shared" si="63"/>
        <v>0.70144411929778661</v>
      </c>
      <c r="AK45" s="179">
        <f t="shared" si="63"/>
        <v>0.61714723907015456</v>
      </c>
      <c r="AL45" s="179">
        <f t="shared" si="63"/>
        <v>0.67740110442716717</v>
      </c>
      <c r="AM45" s="179">
        <f t="shared" si="63"/>
        <v>0.7129089975060211</v>
      </c>
      <c r="AN45" s="179">
        <f t="shared" si="63"/>
        <v>0.85157119064669118</v>
      </c>
      <c r="AO45" s="179">
        <f t="shared" si="63"/>
        <v>0.69497362139545982</v>
      </c>
      <c r="AP45" s="179">
        <f t="shared" si="63"/>
        <v>0.66493146731277042</v>
      </c>
      <c r="AQ45" s="179">
        <f t="shared" si="63"/>
        <v>0.61595807726855689</v>
      </c>
      <c r="AR45" s="179">
        <f t="shared" si="63"/>
        <v>0.68564144132048765</v>
      </c>
      <c r="AS45" s="179" t="str">
        <f t="shared" si="63"/>
        <v/>
      </c>
      <c r="AT45" s="349" t="str">
        <f t="shared" si="49"/>
        <v/>
      </c>
      <c r="AV45" s="123"/>
      <c r="AW45" s="123"/>
    </row>
    <row r="46" spans="1:49" x14ac:dyDescent="0.25"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V46" s="123"/>
      <c r="AW46" s="123"/>
    </row>
    <row r="47" spans="1:49" ht="15.75" thickBot="1" x14ac:dyDescent="0.3">
      <c r="O47" s="243" t="s">
        <v>1</v>
      </c>
      <c r="AE47" s="401">
        <v>1000</v>
      </c>
      <c r="AT47" s="401" t="s">
        <v>47</v>
      </c>
      <c r="AV47" s="123"/>
      <c r="AW47" s="123"/>
    </row>
    <row r="48" spans="1:49" ht="20.100000000000001" customHeight="1" x14ac:dyDescent="0.25">
      <c r="A48" s="437" t="s">
        <v>15</v>
      </c>
      <c r="B48" s="439" t="s">
        <v>71</v>
      </c>
      <c r="C48" s="433"/>
      <c r="D48" s="433"/>
      <c r="E48" s="433"/>
      <c r="F48" s="433"/>
      <c r="G48" s="433"/>
      <c r="H48" s="433"/>
      <c r="I48" s="433"/>
      <c r="J48" s="433"/>
      <c r="K48" s="433"/>
      <c r="L48" s="433"/>
      <c r="M48" s="433"/>
      <c r="N48" s="434"/>
      <c r="O48" s="442" t="str">
        <f>O26</f>
        <v>D       2022/2021</v>
      </c>
      <c r="Q48" s="440" t="s">
        <v>3</v>
      </c>
      <c r="R48" s="432" t="s">
        <v>71</v>
      </c>
      <c r="S48" s="433"/>
      <c r="T48" s="433"/>
      <c r="U48" s="433"/>
      <c r="V48" s="433"/>
      <c r="W48" s="433"/>
      <c r="X48" s="433"/>
      <c r="Y48" s="433"/>
      <c r="Z48" s="433"/>
      <c r="AA48" s="433"/>
      <c r="AB48" s="433"/>
      <c r="AC48" s="433"/>
      <c r="AD48" s="434"/>
      <c r="AE48" s="444" t="str">
        <f>O48</f>
        <v>D       2022/2021</v>
      </c>
      <c r="AG48" s="432" t="s">
        <v>71</v>
      </c>
      <c r="AH48" s="433"/>
      <c r="AI48" s="433"/>
      <c r="AJ48" s="433"/>
      <c r="AK48" s="433"/>
      <c r="AL48" s="433"/>
      <c r="AM48" s="433"/>
      <c r="AN48" s="433"/>
      <c r="AO48" s="433"/>
      <c r="AP48" s="433"/>
      <c r="AQ48" s="433"/>
      <c r="AR48" s="433"/>
      <c r="AS48" s="434"/>
      <c r="AT48" s="442" t="str">
        <f>AE48</f>
        <v>D       2022/2021</v>
      </c>
      <c r="AV48" s="123"/>
      <c r="AW48" s="123"/>
    </row>
    <row r="49" spans="1:49" ht="20.100000000000001" customHeight="1" thickBot="1" x14ac:dyDescent="0.3">
      <c r="A49" s="438"/>
      <c r="B49" s="117">
        <v>2010</v>
      </c>
      <c r="C49" s="153">
        <v>2011</v>
      </c>
      <c r="D49" s="153">
        <v>2012</v>
      </c>
      <c r="E49" s="153">
        <v>2013</v>
      </c>
      <c r="F49" s="153">
        <v>2014</v>
      </c>
      <c r="G49" s="153">
        <v>2015</v>
      </c>
      <c r="H49" s="153">
        <v>2016</v>
      </c>
      <c r="I49" s="153">
        <v>2017</v>
      </c>
      <c r="J49" s="153">
        <v>2018</v>
      </c>
      <c r="K49" s="153">
        <v>2019</v>
      </c>
      <c r="L49" s="153">
        <v>2020</v>
      </c>
      <c r="M49" s="153">
        <v>2021</v>
      </c>
      <c r="N49" s="151">
        <v>2022</v>
      </c>
      <c r="O49" s="443"/>
      <c r="Q49" s="441"/>
      <c r="R49" s="30">
        <v>2010</v>
      </c>
      <c r="S49" s="153">
        <v>2011</v>
      </c>
      <c r="T49" s="153">
        <v>2012</v>
      </c>
      <c r="U49" s="153">
        <v>2013</v>
      </c>
      <c r="V49" s="153">
        <v>2014</v>
      </c>
      <c r="W49" s="153">
        <v>2015</v>
      </c>
      <c r="X49" s="153">
        <v>2016</v>
      </c>
      <c r="Y49" s="153">
        <v>2017</v>
      </c>
      <c r="Z49" s="153">
        <v>2018</v>
      </c>
      <c r="AA49" s="153">
        <v>2019</v>
      </c>
      <c r="AB49" s="153">
        <v>2020</v>
      </c>
      <c r="AC49" s="153">
        <v>2021</v>
      </c>
      <c r="AD49" s="151">
        <v>2022</v>
      </c>
      <c r="AE49" s="445"/>
      <c r="AG49" s="30">
        <v>2010</v>
      </c>
      <c r="AH49" s="153">
        <v>2011</v>
      </c>
      <c r="AI49" s="153">
        <v>2012</v>
      </c>
      <c r="AJ49" s="153">
        <v>2013</v>
      </c>
      <c r="AK49" s="153">
        <v>2014</v>
      </c>
      <c r="AL49" s="153">
        <v>2015</v>
      </c>
      <c r="AM49" s="153">
        <v>2016</v>
      </c>
      <c r="AN49" s="153">
        <v>2017</v>
      </c>
      <c r="AO49" s="330">
        <v>2018</v>
      </c>
      <c r="AP49" s="153">
        <v>2019</v>
      </c>
      <c r="AQ49" s="204">
        <v>2020</v>
      </c>
      <c r="AR49" s="153">
        <v>2021</v>
      </c>
      <c r="AS49" s="331">
        <v>2022</v>
      </c>
      <c r="AT49" s="443"/>
      <c r="AV49" s="123"/>
      <c r="AW49" s="123"/>
    </row>
    <row r="50" spans="1:49" ht="3" customHeight="1" thickBot="1" x14ac:dyDescent="0.3">
      <c r="A50" s="403" t="s">
        <v>90</v>
      </c>
      <c r="B50" s="405"/>
      <c r="C50" s="405"/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6"/>
      <c r="Q50" s="403"/>
      <c r="R50" s="405">
        <v>2010</v>
      </c>
      <c r="S50" s="405">
        <v>2011</v>
      </c>
      <c r="T50" s="405">
        <v>2012</v>
      </c>
      <c r="U50" s="405"/>
      <c r="V50" s="405"/>
      <c r="W50" s="405"/>
      <c r="X50" s="405"/>
      <c r="Y50" s="405"/>
      <c r="Z50" s="405"/>
      <c r="AA50" s="405"/>
      <c r="AB50" s="405"/>
      <c r="AC50" s="405"/>
      <c r="AD50" s="405"/>
      <c r="AE50" s="406"/>
      <c r="AG50" s="402"/>
      <c r="AH50" s="402"/>
      <c r="AI50" s="402"/>
      <c r="AJ50" s="402"/>
      <c r="AK50" s="402"/>
      <c r="AL50" s="402"/>
      <c r="AM50" s="402"/>
      <c r="AN50" s="402"/>
      <c r="AO50" s="402"/>
      <c r="AP50" s="402"/>
      <c r="AQ50" s="402"/>
      <c r="AR50" s="402"/>
      <c r="AS50" s="402"/>
      <c r="AT50" s="404"/>
      <c r="AV50" s="123"/>
      <c r="AW50" s="123"/>
    </row>
    <row r="51" spans="1:49" ht="20.100000000000001" customHeight="1" x14ac:dyDescent="0.25">
      <c r="A51" s="138" t="s">
        <v>73</v>
      </c>
      <c r="B51" s="45">
        <v>95.28</v>
      </c>
      <c r="C51" s="174">
        <v>512.16999999999996</v>
      </c>
      <c r="D51" s="174">
        <v>329.39</v>
      </c>
      <c r="E51" s="174">
        <v>1097.1199999999999</v>
      </c>
      <c r="F51" s="174">
        <v>359.98</v>
      </c>
      <c r="G51" s="174">
        <v>186.74000000000004</v>
      </c>
      <c r="H51" s="174">
        <v>103.10999999999999</v>
      </c>
      <c r="I51" s="174">
        <v>197.02</v>
      </c>
      <c r="J51" s="174">
        <v>149.85</v>
      </c>
      <c r="K51" s="174">
        <v>70.15000000000002</v>
      </c>
      <c r="L51" s="174">
        <v>335.65</v>
      </c>
      <c r="M51" s="174">
        <v>46</v>
      </c>
      <c r="N51" s="130">
        <v>160.4800000000001</v>
      </c>
      <c r="O51" s="407">
        <f>IF(N51="","",(N51-M51)/M51)</f>
        <v>2.4886956521739152</v>
      </c>
      <c r="Q51" s="127" t="s">
        <v>73</v>
      </c>
      <c r="R51" s="45">
        <v>29.815000000000005</v>
      </c>
      <c r="S51" s="174">
        <v>149.20400000000001</v>
      </c>
      <c r="T51" s="174">
        <v>122.17799999999998</v>
      </c>
      <c r="U51" s="174">
        <v>109.56100000000001</v>
      </c>
      <c r="V51" s="174">
        <v>97.120999999999995</v>
      </c>
      <c r="W51" s="174">
        <v>99.907999999999987</v>
      </c>
      <c r="X51" s="174">
        <v>68.53</v>
      </c>
      <c r="Y51" s="174">
        <v>118.282</v>
      </c>
      <c r="Z51" s="174">
        <v>104.797</v>
      </c>
      <c r="AA51" s="174">
        <v>234.49399999999994</v>
      </c>
      <c r="AB51" s="174">
        <v>210.21299999999997</v>
      </c>
      <c r="AC51" s="174">
        <v>40.800000000000004</v>
      </c>
      <c r="AD51" s="130">
        <v>115.21899999999997</v>
      </c>
      <c r="AE51" s="407">
        <f>IF(AD51="","",(AD51-AC51)/AC51)</f>
        <v>1.8239950980392143</v>
      </c>
      <c r="AG51" s="142">
        <f t="shared" ref="AG51:AS66" si="64">(R51/B51)*10</f>
        <v>3.1291981528127626</v>
      </c>
      <c r="AH51" s="177">
        <f t="shared" si="64"/>
        <v>2.9131733604076775</v>
      </c>
      <c r="AI51" s="177">
        <f t="shared" si="64"/>
        <v>3.7092200734691394</v>
      </c>
      <c r="AJ51" s="177">
        <f t="shared" si="64"/>
        <v>0.99862366924310941</v>
      </c>
      <c r="AK51" s="177">
        <f t="shared" si="64"/>
        <v>2.6979554419689982</v>
      </c>
      <c r="AL51" s="177">
        <f t="shared" si="64"/>
        <v>5.3501124558209252</v>
      </c>
      <c r="AM51" s="177">
        <f t="shared" si="64"/>
        <v>6.6463000678886637</v>
      </c>
      <c r="AN51" s="177">
        <f t="shared" si="64"/>
        <v>6.0035529387879389</v>
      </c>
      <c r="AO51" s="177">
        <f t="shared" si="64"/>
        <v>6.99346012679346</v>
      </c>
      <c r="AP51" s="177">
        <f>(AA51/K51)*10</f>
        <v>33.427512473271541</v>
      </c>
      <c r="AQ51" s="177">
        <f>(AB51/L51)*10</f>
        <v>6.2628631014449567</v>
      </c>
      <c r="AR51" s="177">
        <f>(AC51/M51)*10</f>
        <v>8.8695652173913047</v>
      </c>
      <c r="AS51" s="177">
        <f>(AD51/N51)*10</f>
        <v>7.1796485543369828</v>
      </c>
      <c r="AT51" s="407">
        <f>IF(AS51="","",(AS51-AR51)/AR51)</f>
        <v>-0.19052981985416373</v>
      </c>
      <c r="AV51" s="123"/>
      <c r="AW51" s="123"/>
    </row>
    <row r="52" spans="1:49" ht="20.100000000000001" customHeight="1" x14ac:dyDescent="0.25">
      <c r="A52" s="139" t="s">
        <v>74</v>
      </c>
      <c r="B52" s="24">
        <v>321.11</v>
      </c>
      <c r="C52" s="175">
        <v>100.60000000000001</v>
      </c>
      <c r="D52" s="175">
        <v>100.41000000000001</v>
      </c>
      <c r="E52" s="175">
        <v>382.40000000000003</v>
      </c>
      <c r="F52" s="175">
        <v>109.25</v>
      </c>
      <c r="G52" s="175">
        <v>49.88</v>
      </c>
      <c r="H52" s="175">
        <v>109.05999999999999</v>
      </c>
      <c r="I52" s="175">
        <v>459.19</v>
      </c>
      <c r="J52" s="175">
        <v>210.03</v>
      </c>
      <c r="K52" s="175">
        <v>217.20000000000002</v>
      </c>
      <c r="L52" s="175">
        <v>194.14</v>
      </c>
      <c r="M52" s="175">
        <v>91.45</v>
      </c>
      <c r="N52" s="137">
        <v>358.54999999999973</v>
      </c>
      <c r="O52" s="337">
        <f t="shared" ref="O52:O67" si="65">IF(N52="","",(N52-M52)/M52)</f>
        <v>2.9207217058501884</v>
      </c>
      <c r="Q52" s="127" t="s">
        <v>74</v>
      </c>
      <c r="R52" s="24">
        <v>106.98100000000001</v>
      </c>
      <c r="S52" s="175">
        <v>32.087000000000003</v>
      </c>
      <c r="T52" s="175">
        <v>68.099000000000004</v>
      </c>
      <c r="U52" s="175">
        <v>95.572999999999993</v>
      </c>
      <c r="V52" s="175">
        <v>79.214999999999989</v>
      </c>
      <c r="W52" s="175">
        <v>14.875999999999999</v>
      </c>
      <c r="X52" s="175">
        <v>102.047</v>
      </c>
      <c r="Y52" s="175">
        <v>223.39400000000003</v>
      </c>
      <c r="Z52" s="175">
        <v>153.98099999999999</v>
      </c>
      <c r="AA52" s="175">
        <v>117.78500000000003</v>
      </c>
      <c r="AB52" s="175">
        <v>729.51499999999999</v>
      </c>
      <c r="AC52" s="175">
        <v>150.46800000000002</v>
      </c>
      <c r="AD52" s="137">
        <v>405.61700000000002</v>
      </c>
      <c r="AE52" s="337">
        <f t="shared" ref="AE52:AE64" si="66">IF(AD52="","",(AD52-AC52)/AC52)</f>
        <v>1.695702740782093</v>
      </c>
      <c r="AG52" s="143">
        <f t="shared" si="64"/>
        <v>3.3315997633209804</v>
      </c>
      <c r="AH52" s="178">
        <f t="shared" si="64"/>
        <v>3.1895626242544735</v>
      </c>
      <c r="AI52" s="178">
        <f t="shared" si="64"/>
        <v>6.7820934169903389</v>
      </c>
      <c r="AJ52" s="178">
        <f t="shared" si="64"/>
        <v>2.4992939330543926</v>
      </c>
      <c r="AK52" s="178">
        <f t="shared" si="64"/>
        <v>7.2508009153318067</v>
      </c>
      <c r="AL52" s="178">
        <f t="shared" si="64"/>
        <v>2.9823576583801121</v>
      </c>
      <c r="AM52" s="178">
        <f t="shared" si="64"/>
        <v>9.3569594718503577</v>
      </c>
      <c r="AN52" s="178">
        <f t="shared" si="64"/>
        <v>4.8649578605805885</v>
      </c>
      <c r="AO52" s="178">
        <f t="shared" si="64"/>
        <v>7.3313812312526778</v>
      </c>
      <c r="AP52" s="178">
        <f t="shared" si="64"/>
        <v>5.4228821362799273</v>
      </c>
      <c r="AQ52" s="178">
        <f t="shared" si="64"/>
        <v>37.576748738024108</v>
      </c>
      <c r="AR52" s="178">
        <f t="shared" si="64"/>
        <v>16.45358119190815</v>
      </c>
      <c r="AS52" s="178">
        <f>(AD52/N52)*10</f>
        <v>11.312703946450993</v>
      </c>
      <c r="AT52" s="337">
        <f>IF(AS52="","",(AS52-AR52)/AR52)</f>
        <v>-0.31244731377904728</v>
      </c>
      <c r="AV52" s="123"/>
      <c r="AW52" s="123"/>
    </row>
    <row r="53" spans="1:49" ht="20.100000000000001" customHeight="1" x14ac:dyDescent="0.25">
      <c r="A53" s="139" t="s">
        <v>75</v>
      </c>
      <c r="B53" s="24">
        <v>94.44</v>
      </c>
      <c r="C53" s="175">
        <v>412.02000000000004</v>
      </c>
      <c r="D53" s="175">
        <v>20.839999999999996</v>
      </c>
      <c r="E53" s="175">
        <v>99.119999999999976</v>
      </c>
      <c r="F53" s="175">
        <v>153.96</v>
      </c>
      <c r="G53" s="175">
        <v>19.999999999999996</v>
      </c>
      <c r="H53" s="175">
        <v>65.94</v>
      </c>
      <c r="I53" s="175">
        <v>25.840000000000003</v>
      </c>
      <c r="J53" s="175">
        <v>3.52</v>
      </c>
      <c r="K53" s="175">
        <v>37.489999999999995</v>
      </c>
      <c r="L53" s="175">
        <v>136.80000000000004</v>
      </c>
      <c r="M53" s="175">
        <v>285.66999999999996</v>
      </c>
      <c r="N53" s="137">
        <v>99.779999999999973</v>
      </c>
      <c r="O53" s="337">
        <f t="shared" si="65"/>
        <v>-0.65071586095844858</v>
      </c>
      <c r="Q53" s="127" t="s">
        <v>75</v>
      </c>
      <c r="R53" s="24">
        <v>39.945</v>
      </c>
      <c r="S53" s="175">
        <v>210.15600000000001</v>
      </c>
      <c r="T53" s="175">
        <v>21.706999999999997</v>
      </c>
      <c r="U53" s="175">
        <v>27.781999999999996</v>
      </c>
      <c r="V53" s="175">
        <v>90.24</v>
      </c>
      <c r="W53" s="175">
        <v>14.796000000000001</v>
      </c>
      <c r="X53" s="175">
        <v>59.37299999999999</v>
      </c>
      <c r="Y53" s="175">
        <v>51.395000000000003</v>
      </c>
      <c r="Z53" s="175">
        <v>48.673000000000002</v>
      </c>
      <c r="AA53" s="175">
        <v>73.152999999999977</v>
      </c>
      <c r="AB53" s="175">
        <v>92.289999999999978</v>
      </c>
      <c r="AC53" s="175">
        <v>189.25800000000004</v>
      </c>
      <c r="AD53" s="137">
        <v>111.53900000000003</v>
      </c>
      <c r="AE53" s="337">
        <f t="shared" si="66"/>
        <v>-0.41065106891122166</v>
      </c>
      <c r="AG53" s="143">
        <f t="shared" si="64"/>
        <v>4.2296696315120714</v>
      </c>
      <c r="AH53" s="178">
        <f t="shared" si="64"/>
        <v>5.1006261831949908</v>
      </c>
      <c r="AI53" s="178">
        <f t="shared" si="64"/>
        <v>10.416026871401151</v>
      </c>
      <c r="AJ53" s="178">
        <f t="shared" si="64"/>
        <v>2.8028652138821637</v>
      </c>
      <c r="AK53" s="178">
        <f t="shared" si="64"/>
        <v>5.8612626656274349</v>
      </c>
      <c r="AL53" s="178">
        <f t="shared" si="64"/>
        <v>7.3980000000000024</v>
      </c>
      <c r="AM53" s="178">
        <f t="shared" si="64"/>
        <v>9.0040946314831647</v>
      </c>
      <c r="AN53" s="178">
        <f t="shared" si="64"/>
        <v>19.889705882352938</v>
      </c>
      <c r="AO53" s="178">
        <f t="shared" si="64"/>
        <v>138.27556818181819</v>
      </c>
      <c r="AP53" s="178">
        <f t="shared" si="64"/>
        <v>19.512670045345423</v>
      </c>
      <c r="AQ53" s="178">
        <f t="shared" si="64"/>
        <v>6.7463450292397624</v>
      </c>
      <c r="AR53" s="178">
        <f t="shared" si="64"/>
        <v>6.6250568838169945</v>
      </c>
      <c r="AS53" s="178">
        <f>(AD53/N53)*10</f>
        <v>11.178492683904595</v>
      </c>
      <c r="AT53" s="337">
        <f>IF(AS53="","",(AS53-AR53)/AR53)</f>
        <v>0.68730516279947185</v>
      </c>
      <c r="AV53" s="123"/>
      <c r="AW53" s="123"/>
    </row>
    <row r="54" spans="1:49" ht="20.100000000000001" customHeight="1" x14ac:dyDescent="0.25">
      <c r="A54" s="139" t="s">
        <v>76</v>
      </c>
      <c r="B54" s="24">
        <v>449.70000000000005</v>
      </c>
      <c r="C54" s="175">
        <v>201.03000000000003</v>
      </c>
      <c r="D54" s="175">
        <v>32.190000000000005</v>
      </c>
      <c r="E54" s="175">
        <v>433.89999999999986</v>
      </c>
      <c r="F54" s="175">
        <v>116.07000000000001</v>
      </c>
      <c r="G54" s="175">
        <v>102.54</v>
      </c>
      <c r="H54" s="175">
        <v>105.56000000000002</v>
      </c>
      <c r="I54" s="175">
        <v>10.379999999999999</v>
      </c>
      <c r="J54" s="175">
        <v>20.22</v>
      </c>
      <c r="K54" s="175">
        <v>269.05999999999989</v>
      </c>
      <c r="L54" s="175">
        <v>11.549999999999999</v>
      </c>
      <c r="M54" s="175">
        <v>228.90000000000006</v>
      </c>
      <c r="N54" s="137">
        <v>81.14</v>
      </c>
      <c r="O54" s="337">
        <f t="shared" si="65"/>
        <v>-0.64552206203582352</v>
      </c>
      <c r="Q54" s="127" t="s">
        <v>76</v>
      </c>
      <c r="R54" s="24">
        <v>85.614000000000019</v>
      </c>
      <c r="S54" s="175">
        <v>92.996999999999986</v>
      </c>
      <c r="T54" s="175">
        <v>30.552</v>
      </c>
      <c r="U54" s="175">
        <v>154.78400000000005</v>
      </c>
      <c r="V54" s="175">
        <v>82.786999999999978</v>
      </c>
      <c r="W54" s="175">
        <v>74.756</v>
      </c>
      <c r="X54" s="175">
        <v>80.057000000000002</v>
      </c>
      <c r="Y54" s="175">
        <v>55.018000000000008</v>
      </c>
      <c r="Z54" s="175">
        <v>24.623000000000001</v>
      </c>
      <c r="AA54" s="175">
        <v>122.39999999999998</v>
      </c>
      <c r="AB54" s="175">
        <v>30.440999999999995</v>
      </c>
      <c r="AC54" s="175">
        <v>199.78800000000004</v>
      </c>
      <c r="AD54" s="137">
        <v>163.68800000000005</v>
      </c>
      <c r="AE54" s="337">
        <f t="shared" si="66"/>
        <v>-0.18069153302500646</v>
      </c>
      <c r="AG54" s="143">
        <f t="shared" si="64"/>
        <v>1.9038025350233492</v>
      </c>
      <c r="AH54" s="178">
        <f t="shared" si="64"/>
        <v>4.6260259662736889</v>
      </c>
      <c r="AI54" s="178">
        <f t="shared" si="64"/>
        <v>9.4911463187325236</v>
      </c>
      <c r="AJ54" s="178">
        <f t="shared" si="64"/>
        <v>3.5672735653376373</v>
      </c>
      <c r="AK54" s="178">
        <f t="shared" si="64"/>
        <v>7.1325062462307205</v>
      </c>
      <c r="AL54" s="178">
        <f t="shared" si="64"/>
        <v>7.2904232494636236</v>
      </c>
      <c r="AM54" s="178">
        <f t="shared" si="64"/>
        <v>7.5840280409245917</v>
      </c>
      <c r="AN54" s="178">
        <f t="shared" si="64"/>
        <v>53.003853564547221</v>
      </c>
      <c r="AO54" s="178">
        <f t="shared" si="64"/>
        <v>12.177546983184966</v>
      </c>
      <c r="AP54" s="178">
        <f t="shared" si="64"/>
        <v>4.5491711885824735</v>
      </c>
      <c r="AQ54" s="178">
        <f t="shared" si="64"/>
        <v>26.355844155844153</v>
      </c>
      <c r="AR54" s="178">
        <f t="shared" si="64"/>
        <v>8.7281782437745736</v>
      </c>
      <c r="AS54" s="178">
        <f>(AD54/N54)*10</f>
        <v>20.173527236874541</v>
      </c>
      <c r="AT54" s="337">
        <f>IF(AS54="","",(AS54-AR54)/AR54)</f>
        <v>1.3113101810522068</v>
      </c>
      <c r="AV54" s="123"/>
      <c r="AW54" s="123"/>
    </row>
    <row r="55" spans="1:49" ht="20.100000000000001" customHeight="1" x14ac:dyDescent="0.25">
      <c r="A55" s="139" t="s">
        <v>77</v>
      </c>
      <c r="B55" s="24">
        <v>115.13000000000001</v>
      </c>
      <c r="C55" s="175">
        <v>87.89</v>
      </c>
      <c r="D55" s="175">
        <v>385.15999999999991</v>
      </c>
      <c r="E55" s="175">
        <v>4.24</v>
      </c>
      <c r="F55" s="175">
        <v>1094.3</v>
      </c>
      <c r="G55" s="175">
        <v>355.73999999999995</v>
      </c>
      <c r="H55" s="175">
        <v>257.62</v>
      </c>
      <c r="I55" s="175">
        <v>23.620000000000005</v>
      </c>
      <c r="J55" s="175">
        <v>291.12</v>
      </c>
      <c r="K55" s="175">
        <v>420.21999999999991</v>
      </c>
      <c r="L55" s="175">
        <v>106.44999999999997</v>
      </c>
      <c r="M55" s="175">
        <v>276.82999999999993</v>
      </c>
      <c r="N55" s="137">
        <v>511.11999999999989</v>
      </c>
      <c r="O55" s="337">
        <f t="shared" si="65"/>
        <v>0.84633168370480083</v>
      </c>
      <c r="Q55" s="127" t="s">
        <v>77</v>
      </c>
      <c r="R55" s="24">
        <v>36.316000000000003</v>
      </c>
      <c r="S55" s="175">
        <v>16.928000000000001</v>
      </c>
      <c r="T55" s="175">
        <v>146.25000000000003</v>
      </c>
      <c r="U55" s="175">
        <v>10.174000000000001</v>
      </c>
      <c r="V55" s="175">
        <v>189.64499999999995</v>
      </c>
      <c r="W55" s="175">
        <v>141.92499999999998</v>
      </c>
      <c r="X55" s="175">
        <v>147.154</v>
      </c>
      <c r="Y55" s="175">
        <v>82.36399999999999</v>
      </c>
      <c r="Z55" s="175">
        <v>196.86600000000001</v>
      </c>
      <c r="AA55" s="175">
        <v>168.61099999999996</v>
      </c>
      <c r="AB55" s="175">
        <v>50.588999999999999</v>
      </c>
      <c r="AC55" s="175">
        <v>769.01500000000044</v>
      </c>
      <c r="AD55" s="137">
        <v>338.37599999999992</v>
      </c>
      <c r="AE55" s="337">
        <f t="shared" si="66"/>
        <v>-0.55998777657132859</v>
      </c>
      <c r="AG55" s="143">
        <f t="shared" si="64"/>
        <v>3.1543472596195605</v>
      </c>
      <c r="AH55" s="178">
        <f t="shared" si="64"/>
        <v>1.9260439185345319</v>
      </c>
      <c r="AI55" s="178">
        <f t="shared" si="64"/>
        <v>3.7971232734448042</v>
      </c>
      <c r="AJ55" s="178">
        <f t="shared" si="64"/>
        <v>23.995283018867926</v>
      </c>
      <c r="AK55" s="178">
        <f t="shared" si="64"/>
        <v>1.7330256785159459</v>
      </c>
      <c r="AL55" s="178">
        <f t="shared" si="64"/>
        <v>3.9895710350255804</v>
      </c>
      <c r="AM55" s="178">
        <f t="shared" si="64"/>
        <v>5.7120565173511375</v>
      </c>
      <c r="AN55" s="178">
        <f t="shared" si="64"/>
        <v>34.870448772226915</v>
      </c>
      <c r="AO55" s="178">
        <f t="shared" si="64"/>
        <v>6.7623660346248968</v>
      </c>
      <c r="AP55" s="178">
        <f t="shared" si="64"/>
        <v>4.0124458616914946</v>
      </c>
      <c r="AQ55" s="178">
        <f t="shared" si="64"/>
        <v>4.7523720056364498</v>
      </c>
      <c r="AR55" s="178">
        <f t="shared" si="64"/>
        <v>27.779323050247466</v>
      </c>
      <c r="AS55" s="178">
        <f>(AD55/N55)*10</f>
        <v>6.6202848646110501</v>
      </c>
      <c r="AT55" s="337">
        <f>IF(AS55="","",(AS55-AR55)/AR55)</f>
        <v>-0.76168300240303821</v>
      </c>
      <c r="AV55" s="123"/>
      <c r="AW55" s="123"/>
    </row>
    <row r="56" spans="1:49" ht="20.100000000000001" customHeight="1" x14ac:dyDescent="0.25">
      <c r="A56" s="139" t="s">
        <v>78</v>
      </c>
      <c r="B56" s="24">
        <v>87.69</v>
      </c>
      <c r="C56" s="175">
        <v>193.86</v>
      </c>
      <c r="D56" s="175">
        <v>760.19999999999993</v>
      </c>
      <c r="E56" s="175">
        <v>201.37000000000003</v>
      </c>
      <c r="F56" s="175">
        <v>0.83</v>
      </c>
      <c r="G56" s="175">
        <v>312.90000000000003</v>
      </c>
      <c r="H56" s="175">
        <v>805.90999999999985</v>
      </c>
      <c r="I56" s="175">
        <v>97.779999999999973</v>
      </c>
      <c r="J56" s="175">
        <v>379.49</v>
      </c>
      <c r="K56" s="175">
        <v>205.07999999999998</v>
      </c>
      <c r="L56" s="175">
        <v>75.45999999999998</v>
      </c>
      <c r="M56" s="175">
        <v>81.010000000000019</v>
      </c>
      <c r="N56" s="137">
        <v>130.5</v>
      </c>
      <c r="O56" s="337">
        <f t="shared" si="65"/>
        <v>0.61091223305764686</v>
      </c>
      <c r="Q56" s="127" t="s">
        <v>78</v>
      </c>
      <c r="R56" s="24">
        <v>50.512</v>
      </c>
      <c r="S56" s="175">
        <v>76.984999999999985</v>
      </c>
      <c r="T56" s="175">
        <v>140.74100000000001</v>
      </c>
      <c r="U56" s="175">
        <v>108.19399999999999</v>
      </c>
      <c r="V56" s="175">
        <v>2.327</v>
      </c>
      <c r="W56" s="175">
        <v>108.241</v>
      </c>
      <c r="X56" s="175">
        <v>89.242999999999995</v>
      </c>
      <c r="Y56" s="175">
        <v>81.237000000000023</v>
      </c>
      <c r="Z56" s="175">
        <v>251.595</v>
      </c>
      <c r="AA56" s="175">
        <v>116.065</v>
      </c>
      <c r="AB56" s="175">
        <v>70.181000000000012</v>
      </c>
      <c r="AC56" s="175">
        <v>156.5320000000001</v>
      </c>
      <c r="AD56" s="137">
        <v>264.11100000000016</v>
      </c>
      <c r="AE56" s="337">
        <f t="shared" si="66"/>
        <v>0.6872652237242225</v>
      </c>
      <c r="AG56" s="143">
        <f t="shared" si="64"/>
        <v>5.7602919375071266</v>
      </c>
      <c r="AH56" s="178">
        <f t="shared" si="64"/>
        <v>3.9711647580728346</v>
      </c>
      <c r="AI56" s="178">
        <f t="shared" si="64"/>
        <v>1.8513680610365695</v>
      </c>
      <c r="AJ56" s="178">
        <f t="shared" si="64"/>
        <v>5.3728956646968253</v>
      </c>
      <c r="AK56" s="178">
        <f t="shared" si="64"/>
        <v>28.036144578313255</v>
      </c>
      <c r="AL56" s="178">
        <f t="shared" si="64"/>
        <v>3.4592841163310957</v>
      </c>
      <c r="AM56" s="178">
        <f t="shared" si="64"/>
        <v>1.1073569008946409</v>
      </c>
      <c r="AN56" s="178">
        <f t="shared" si="64"/>
        <v>8.3081407240744571</v>
      </c>
      <c r="AO56" s="178">
        <f t="shared" si="64"/>
        <v>6.629818967561727</v>
      </c>
      <c r="AP56" s="178">
        <f t="shared" si="64"/>
        <v>5.6594987322020671</v>
      </c>
      <c r="AQ56" s="178">
        <f t="shared" si="64"/>
        <v>9.3004240657301924</v>
      </c>
      <c r="AR56" s="178">
        <f t="shared" si="64"/>
        <v>19.322552771262814</v>
      </c>
      <c r="AS56" s="178">
        <f>(AD56/N56)*10</f>
        <v>20.238390804597714</v>
      </c>
      <c r="AT56" s="337">
        <f>IF(AS56="","",(AS56-AR56)/AR56)</f>
        <v>4.7397362252101956E-2</v>
      </c>
      <c r="AV56" s="123"/>
      <c r="AW56" s="123"/>
    </row>
    <row r="57" spans="1:49" ht="20.100000000000001" customHeight="1" x14ac:dyDescent="0.25">
      <c r="A57" s="139" t="s">
        <v>79</v>
      </c>
      <c r="B57" s="24">
        <v>303.20000000000005</v>
      </c>
      <c r="C57" s="175">
        <v>239.99999999999997</v>
      </c>
      <c r="D57" s="175">
        <v>243.11000000000004</v>
      </c>
      <c r="E57" s="175">
        <v>240.37</v>
      </c>
      <c r="F57" s="175">
        <v>134.97000000000006</v>
      </c>
      <c r="G57" s="175">
        <v>337.20000000000005</v>
      </c>
      <c r="H57" s="175">
        <v>84.99</v>
      </c>
      <c r="I57" s="175">
        <v>171.96000000000004</v>
      </c>
      <c r="J57" s="175">
        <v>42.18</v>
      </c>
      <c r="K57" s="175">
        <v>176.78999999999996</v>
      </c>
      <c r="L57" s="175">
        <v>288.82999999999993</v>
      </c>
      <c r="M57" s="175">
        <v>91.259999999999991</v>
      </c>
      <c r="N57" s="137"/>
      <c r="O57" s="337" t="str">
        <f t="shared" si="65"/>
        <v/>
      </c>
      <c r="Q57" s="127" t="s">
        <v>79</v>
      </c>
      <c r="R57" s="24">
        <v>101.88200000000002</v>
      </c>
      <c r="S57" s="175">
        <v>208.25</v>
      </c>
      <c r="T57" s="175">
        <v>120.58900000000001</v>
      </c>
      <c r="U57" s="175">
        <v>63.236000000000004</v>
      </c>
      <c r="V57" s="175">
        <v>133.27200000000002</v>
      </c>
      <c r="W57" s="175">
        <v>88.903999999999996</v>
      </c>
      <c r="X57" s="175">
        <v>66.512999999999991</v>
      </c>
      <c r="Y57" s="175">
        <v>161.839</v>
      </c>
      <c r="Z57" s="175">
        <v>69.402000000000001</v>
      </c>
      <c r="AA57" s="175">
        <v>109.84300000000002</v>
      </c>
      <c r="AB57" s="175">
        <v>111.27</v>
      </c>
      <c r="AC57" s="175">
        <v>115.04100000000001</v>
      </c>
      <c r="AD57" s="137"/>
      <c r="AE57" s="337" t="str">
        <f t="shared" si="66"/>
        <v/>
      </c>
      <c r="AG57" s="143">
        <f t="shared" si="64"/>
        <v>3.3602242744063329</v>
      </c>
      <c r="AH57" s="178">
        <f t="shared" si="64"/>
        <v>8.6770833333333339</v>
      </c>
      <c r="AI57" s="178">
        <f t="shared" si="64"/>
        <v>4.960264900662251</v>
      </c>
      <c r="AJ57" s="178">
        <f t="shared" si="64"/>
        <v>2.6307775512751173</v>
      </c>
      <c r="AK57" s="178">
        <f t="shared" si="64"/>
        <v>9.8741942653923065</v>
      </c>
      <c r="AL57" s="178">
        <f t="shared" si="64"/>
        <v>2.636536180308422</v>
      </c>
      <c r="AM57" s="178">
        <f t="shared" si="64"/>
        <v>7.8259795270031765</v>
      </c>
      <c r="AN57" s="178">
        <f t="shared" si="64"/>
        <v>9.4114328913700831</v>
      </c>
      <c r="AO57" s="178">
        <f t="shared" si="64"/>
        <v>16.453769559032718</v>
      </c>
      <c r="AP57" s="178">
        <f t="shared" si="64"/>
        <v>6.2131907913343545</v>
      </c>
      <c r="AQ57" s="178">
        <f t="shared" si="64"/>
        <v>3.8524391510577165</v>
      </c>
      <c r="AR57" s="178">
        <f t="shared" si="64"/>
        <v>12.605851413543723</v>
      </c>
      <c r="AS57" s="178"/>
      <c r="AT57" s="337"/>
      <c r="AV57" s="123"/>
      <c r="AW57" s="123"/>
    </row>
    <row r="58" spans="1:49" ht="20.100000000000001" customHeight="1" x14ac:dyDescent="0.25">
      <c r="A58" s="139" t="s">
        <v>80</v>
      </c>
      <c r="B58" s="24">
        <v>733.11</v>
      </c>
      <c r="C58" s="175">
        <v>19</v>
      </c>
      <c r="D58" s="175">
        <v>777.31</v>
      </c>
      <c r="E58" s="175">
        <v>199.58</v>
      </c>
      <c r="F58" s="175">
        <v>112.44000000000001</v>
      </c>
      <c r="G58" s="175">
        <v>335.96999999999997</v>
      </c>
      <c r="H58" s="175">
        <v>208.92000000000002</v>
      </c>
      <c r="I58" s="175">
        <v>156.26000000000005</v>
      </c>
      <c r="J58" s="175">
        <v>103.26</v>
      </c>
      <c r="K58" s="175">
        <v>2.9099999999999993</v>
      </c>
      <c r="L58" s="175">
        <v>52.440000000000005</v>
      </c>
      <c r="M58" s="175">
        <v>48.8</v>
      </c>
      <c r="N58" s="137"/>
      <c r="O58" s="337" t="str">
        <f t="shared" si="65"/>
        <v/>
      </c>
      <c r="Q58" s="127" t="s">
        <v>80</v>
      </c>
      <c r="R58" s="24">
        <v>248.68200000000002</v>
      </c>
      <c r="S58" s="175">
        <v>13.135</v>
      </c>
      <c r="T58" s="175">
        <v>170.39499999999998</v>
      </c>
      <c r="U58" s="175">
        <v>85.355999999999995</v>
      </c>
      <c r="V58" s="175">
        <v>57.158000000000001</v>
      </c>
      <c r="W58" s="175">
        <v>62.073999999999998</v>
      </c>
      <c r="X58" s="175">
        <v>182.14699999999996</v>
      </c>
      <c r="Y58" s="175">
        <v>90.742000000000004</v>
      </c>
      <c r="Z58" s="175">
        <v>92.774000000000001</v>
      </c>
      <c r="AA58" s="175">
        <v>20.315999999999999</v>
      </c>
      <c r="AB58" s="175">
        <v>52.984999999999999</v>
      </c>
      <c r="AC58" s="175">
        <v>98.681000000000012</v>
      </c>
      <c r="AD58" s="137"/>
      <c r="AE58" s="337" t="str">
        <f t="shared" si="66"/>
        <v/>
      </c>
      <c r="AG58" s="143">
        <f t="shared" si="64"/>
        <v>3.3921512460613008</v>
      </c>
      <c r="AH58" s="178">
        <f t="shared" si="64"/>
        <v>6.9131578947368419</v>
      </c>
      <c r="AI58" s="178">
        <f t="shared" si="64"/>
        <v>2.1921112554836548</v>
      </c>
      <c r="AJ58" s="178">
        <f t="shared" si="64"/>
        <v>4.2767812406052705</v>
      </c>
      <c r="AK58" s="178">
        <f t="shared" si="64"/>
        <v>5.0834222696549265</v>
      </c>
      <c r="AL58" s="178">
        <f t="shared" si="64"/>
        <v>1.8476054409619906</v>
      </c>
      <c r="AM58" s="178">
        <f t="shared" si="64"/>
        <v>8.7185046907907306</v>
      </c>
      <c r="AN58" s="178">
        <f t="shared" si="64"/>
        <v>5.8071163445539478</v>
      </c>
      <c r="AO58" s="178">
        <f t="shared" si="64"/>
        <v>8.9845051326748013</v>
      </c>
      <c r="AP58" s="178">
        <f t="shared" si="64"/>
        <v>69.814432989690744</v>
      </c>
      <c r="AQ58" s="178">
        <f t="shared" si="64"/>
        <v>10.103928299008389</v>
      </c>
      <c r="AR58" s="178">
        <f t="shared" si="64"/>
        <v>20.221516393442624</v>
      </c>
      <c r="AS58" s="178"/>
      <c r="AT58" s="337"/>
      <c r="AV58" s="123"/>
      <c r="AW58" s="123"/>
    </row>
    <row r="59" spans="1:49" ht="20.100000000000001" customHeight="1" x14ac:dyDescent="0.25">
      <c r="A59" s="139" t="s">
        <v>81</v>
      </c>
      <c r="B59" s="24">
        <v>75.409999999999982</v>
      </c>
      <c r="C59" s="175">
        <v>202.55</v>
      </c>
      <c r="D59" s="175">
        <v>126.27000000000001</v>
      </c>
      <c r="E59" s="175">
        <v>192.72</v>
      </c>
      <c r="F59" s="175">
        <v>183.71</v>
      </c>
      <c r="G59" s="175">
        <v>506.25</v>
      </c>
      <c r="H59" s="175">
        <v>278.89</v>
      </c>
      <c r="I59" s="175">
        <v>2.5899999999999994</v>
      </c>
      <c r="J59" s="175">
        <v>285.61</v>
      </c>
      <c r="K59" s="175">
        <v>32.119999999999997</v>
      </c>
      <c r="L59" s="175">
        <v>108.60000000000004</v>
      </c>
      <c r="M59" s="175">
        <v>357.8900000000001</v>
      </c>
      <c r="N59" s="137"/>
      <c r="O59" s="337" t="str">
        <f t="shared" si="65"/>
        <v/>
      </c>
      <c r="Q59" s="127" t="s">
        <v>81</v>
      </c>
      <c r="R59" s="24">
        <v>26.283999999999999</v>
      </c>
      <c r="S59" s="175">
        <v>140.136</v>
      </c>
      <c r="T59" s="175">
        <v>62.427000000000007</v>
      </c>
      <c r="U59" s="175">
        <v>148.22899999999998</v>
      </c>
      <c r="V59" s="175">
        <v>99.02600000000001</v>
      </c>
      <c r="W59" s="175">
        <v>189.15099999999995</v>
      </c>
      <c r="X59" s="175">
        <v>114.91000000000001</v>
      </c>
      <c r="Y59" s="175">
        <v>15.391</v>
      </c>
      <c r="Z59" s="175">
        <v>141.86099999999999</v>
      </c>
      <c r="AA59" s="175">
        <v>88.779999999999987</v>
      </c>
      <c r="AB59" s="175">
        <v>72.782000000000011</v>
      </c>
      <c r="AC59" s="175">
        <v>256.71899999999999</v>
      </c>
      <c r="AD59" s="137"/>
      <c r="AE59" s="337" t="str">
        <f t="shared" si="66"/>
        <v/>
      </c>
      <c r="AG59" s="143">
        <f t="shared" si="64"/>
        <v>3.485479379392654</v>
      </c>
      <c r="AH59" s="178">
        <f t="shared" si="64"/>
        <v>6.9185880029622302</v>
      </c>
      <c r="AI59" s="178">
        <f t="shared" si="64"/>
        <v>4.9439296745070092</v>
      </c>
      <c r="AJ59" s="178">
        <f t="shared" si="64"/>
        <v>7.6914176006641757</v>
      </c>
      <c r="AK59" s="178">
        <f t="shared" si="64"/>
        <v>5.3903434761308588</v>
      </c>
      <c r="AL59" s="178">
        <f t="shared" si="64"/>
        <v>3.7363160493827152</v>
      </c>
      <c r="AM59" s="178">
        <f t="shared" si="64"/>
        <v>4.120262469073829</v>
      </c>
      <c r="AN59" s="178">
        <f t="shared" si="64"/>
        <v>59.42471042471044</v>
      </c>
      <c r="AO59" s="178">
        <f t="shared" si="64"/>
        <v>4.9669479359966386</v>
      </c>
      <c r="AP59" s="178">
        <f t="shared" si="64"/>
        <v>27.640099626400993</v>
      </c>
      <c r="AQ59" s="178">
        <f t="shared" si="64"/>
        <v>6.7018416206261495</v>
      </c>
      <c r="AR59" s="178">
        <f t="shared" si="64"/>
        <v>7.1731258207829196</v>
      </c>
      <c r="AS59" s="178"/>
      <c r="AT59" s="337"/>
      <c r="AV59" s="123"/>
      <c r="AW59" s="123"/>
    </row>
    <row r="60" spans="1:49" ht="20.100000000000001" customHeight="1" x14ac:dyDescent="0.25">
      <c r="A60" s="139" t="s">
        <v>82</v>
      </c>
      <c r="B60" s="24">
        <v>240.72</v>
      </c>
      <c r="C60" s="175">
        <v>303.53000000000003</v>
      </c>
      <c r="D60" s="175">
        <v>1.4</v>
      </c>
      <c r="E60" s="175">
        <v>199.3</v>
      </c>
      <c r="F60" s="175">
        <v>162.61000000000001</v>
      </c>
      <c r="G60" s="175">
        <v>265.22999999999996</v>
      </c>
      <c r="H60" s="175">
        <v>74.89</v>
      </c>
      <c r="I60" s="175">
        <v>2.6999999999999997</v>
      </c>
      <c r="J60" s="175">
        <v>243.41</v>
      </c>
      <c r="K60" s="175">
        <v>162.79000000000005</v>
      </c>
      <c r="L60" s="175">
        <v>163.68000000000006</v>
      </c>
      <c r="M60" s="175">
        <v>162.12</v>
      </c>
      <c r="N60" s="137"/>
      <c r="O60" s="337" t="str">
        <f t="shared" si="65"/>
        <v/>
      </c>
      <c r="Q60" s="127" t="s">
        <v>82</v>
      </c>
      <c r="R60" s="24">
        <v>80.941000000000003</v>
      </c>
      <c r="S60" s="175">
        <v>133.739</v>
      </c>
      <c r="T60" s="175">
        <v>0.89600000000000013</v>
      </c>
      <c r="U60" s="175">
        <v>99.911000000000001</v>
      </c>
      <c r="V60" s="175">
        <v>62.055999999999997</v>
      </c>
      <c r="W60" s="175">
        <v>42.978000000000009</v>
      </c>
      <c r="X60" s="175">
        <v>73.328000000000003</v>
      </c>
      <c r="Y60" s="175">
        <v>7.7379999999999995</v>
      </c>
      <c r="Z60" s="175">
        <v>45.496000000000002</v>
      </c>
      <c r="AA60" s="175">
        <v>116.032</v>
      </c>
      <c r="AB60" s="175">
        <v>123.81899999999997</v>
      </c>
      <c r="AC60" s="175">
        <v>149.98599999999999</v>
      </c>
      <c r="AD60" s="137"/>
      <c r="AE60" s="337" t="str">
        <f t="shared" si="66"/>
        <v/>
      </c>
      <c r="AG60" s="143">
        <f t="shared" si="64"/>
        <v>3.3624543037554004</v>
      </c>
      <c r="AH60" s="178">
        <f t="shared" si="64"/>
        <v>4.4061213059664608</v>
      </c>
      <c r="AI60" s="178">
        <f t="shared" si="64"/>
        <v>6.4000000000000012</v>
      </c>
      <c r="AJ60" s="178">
        <f t="shared" si="64"/>
        <v>5.0130958354239841</v>
      </c>
      <c r="AK60" s="178">
        <f t="shared" si="64"/>
        <v>3.816247463255642</v>
      </c>
      <c r="AL60" s="178">
        <f t="shared" si="64"/>
        <v>1.6204049315688276</v>
      </c>
      <c r="AM60" s="178">
        <f t="shared" si="64"/>
        <v>9.7914274268927759</v>
      </c>
      <c r="AN60" s="178">
        <f t="shared" si="64"/>
        <v>28.659259259259258</v>
      </c>
      <c r="AO60" s="178">
        <f t="shared" si="64"/>
        <v>1.8691097325500186</v>
      </c>
      <c r="AP60" s="178">
        <f t="shared" si="64"/>
        <v>7.1277105473309144</v>
      </c>
      <c r="AQ60" s="178">
        <f t="shared" si="64"/>
        <v>7.5646994134897314</v>
      </c>
      <c r="AR60" s="178">
        <f t="shared" si="64"/>
        <v>9.2515420676042428</v>
      </c>
      <c r="AS60" s="178"/>
      <c r="AT60" s="337"/>
      <c r="AV60" s="123"/>
      <c r="AW60" s="123"/>
    </row>
    <row r="61" spans="1:49" ht="20.100000000000001" customHeight="1" x14ac:dyDescent="0.25">
      <c r="A61" s="139" t="s">
        <v>83</v>
      </c>
      <c r="B61" s="24">
        <v>134.53000000000003</v>
      </c>
      <c r="C61" s="175">
        <v>176.85999999999999</v>
      </c>
      <c r="D61" s="175">
        <v>203.78999999999996</v>
      </c>
      <c r="E61" s="175">
        <v>75.959999999999994</v>
      </c>
      <c r="F61" s="175">
        <v>86.76</v>
      </c>
      <c r="G61" s="175">
        <v>338.64999999999992</v>
      </c>
      <c r="H61" s="175">
        <v>107.72999999999999</v>
      </c>
      <c r="I61" s="175">
        <v>189.56000000000003</v>
      </c>
      <c r="J61" s="175">
        <v>163.63999999999999</v>
      </c>
      <c r="K61" s="175">
        <v>115.14999999999999</v>
      </c>
      <c r="L61" s="175">
        <v>280.90999999999991</v>
      </c>
      <c r="M61" s="175">
        <v>287.72999999999973</v>
      </c>
      <c r="N61" s="137"/>
      <c r="O61" s="337" t="str">
        <f t="shared" si="65"/>
        <v/>
      </c>
      <c r="Q61" s="127" t="s">
        <v>83</v>
      </c>
      <c r="R61" s="24">
        <v>62.047999999999995</v>
      </c>
      <c r="S61" s="175">
        <v>49.418999999999997</v>
      </c>
      <c r="T61" s="175">
        <v>115.30700000000002</v>
      </c>
      <c r="U61" s="175">
        <v>48.548999999999999</v>
      </c>
      <c r="V61" s="175">
        <v>60.350999999999999</v>
      </c>
      <c r="W61" s="175">
        <v>250.62000000000003</v>
      </c>
      <c r="X61" s="175">
        <v>66.029999999999987</v>
      </c>
      <c r="Y61" s="175">
        <v>58.631000000000007</v>
      </c>
      <c r="Z61" s="175">
        <v>111.59399999999999</v>
      </c>
      <c r="AA61" s="175">
        <v>193.00300000000004</v>
      </c>
      <c r="AB61" s="175">
        <v>285.58600000000001</v>
      </c>
      <c r="AC61" s="175">
        <v>185.32599999999994</v>
      </c>
      <c r="AD61" s="137"/>
      <c r="AE61" s="337" t="str">
        <f t="shared" si="66"/>
        <v/>
      </c>
      <c r="AG61" s="143">
        <f t="shared" si="64"/>
        <v>4.6122054560321102</v>
      </c>
      <c r="AH61" s="178">
        <f t="shared" si="64"/>
        <v>2.7942440348298092</v>
      </c>
      <c r="AI61" s="178">
        <f t="shared" ref="AI61:AR63" si="67">IF(T61="","",(T61/D61)*10)</f>
        <v>5.6581284655773123</v>
      </c>
      <c r="AJ61" s="178">
        <f t="shared" si="67"/>
        <v>6.3913902053712492</v>
      </c>
      <c r="AK61" s="178">
        <f t="shared" si="67"/>
        <v>6.9560857538035954</v>
      </c>
      <c r="AL61" s="178">
        <f t="shared" si="67"/>
        <v>7.400561051232839</v>
      </c>
      <c r="AM61" s="178">
        <f t="shared" si="67"/>
        <v>6.129211918685602</v>
      </c>
      <c r="AN61" s="178">
        <f t="shared" si="67"/>
        <v>3.0930048533445875</v>
      </c>
      <c r="AO61" s="178">
        <f t="shared" si="67"/>
        <v>6.8194817892935706</v>
      </c>
      <c r="AP61" s="178">
        <f t="shared" si="67"/>
        <v>16.76100738167608</v>
      </c>
      <c r="AQ61" s="178">
        <f t="shared" si="67"/>
        <v>10.166459008223278</v>
      </c>
      <c r="AR61" s="178">
        <f t="shared" si="67"/>
        <v>6.4409689639592713</v>
      </c>
      <c r="AS61" s="178"/>
      <c r="AT61" s="337"/>
      <c r="AV61" s="123"/>
      <c r="AW61" s="123"/>
    </row>
    <row r="62" spans="1:49" ht="20.100000000000001" customHeight="1" thickBot="1" x14ac:dyDescent="0.3">
      <c r="A62" s="140" t="s">
        <v>84</v>
      </c>
      <c r="B62" s="26">
        <v>93.24</v>
      </c>
      <c r="C62" s="176">
        <v>124.46000000000001</v>
      </c>
      <c r="D62" s="176">
        <v>113.12</v>
      </c>
      <c r="E62" s="176">
        <v>110.57000000000001</v>
      </c>
      <c r="F62" s="176">
        <v>72.960000000000008</v>
      </c>
      <c r="G62" s="176">
        <v>208.45</v>
      </c>
      <c r="H62" s="176">
        <v>87.240000000000009</v>
      </c>
      <c r="I62" s="176">
        <v>106.97</v>
      </c>
      <c r="J62" s="176">
        <v>115.36</v>
      </c>
      <c r="K62" s="176">
        <v>163.49999999999997</v>
      </c>
      <c r="L62" s="176">
        <v>144.71999999999991</v>
      </c>
      <c r="M62" s="176">
        <v>71.05</v>
      </c>
      <c r="N62" s="141"/>
      <c r="O62" s="337" t="str">
        <f t="shared" si="65"/>
        <v/>
      </c>
      <c r="Q62" s="128" t="s">
        <v>84</v>
      </c>
      <c r="R62" s="24">
        <v>30.416</v>
      </c>
      <c r="S62" s="175">
        <v>47.312999999999995</v>
      </c>
      <c r="T62" s="175">
        <v>23.595999999999997</v>
      </c>
      <c r="U62" s="175">
        <v>78.717000000000013</v>
      </c>
      <c r="V62" s="175">
        <v>56.821999999999996</v>
      </c>
      <c r="W62" s="175">
        <v>94.972999999999999</v>
      </c>
      <c r="X62" s="175">
        <v>72.218000000000018</v>
      </c>
      <c r="Y62" s="175">
        <v>81.169000000000011</v>
      </c>
      <c r="Z62" s="175">
        <v>81.001999999999995</v>
      </c>
      <c r="AA62" s="175">
        <v>103.39299999999999</v>
      </c>
      <c r="AB62" s="175">
        <v>78.418999999999969</v>
      </c>
      <c r="AC62" s="175">
        <v>91.548000000000016</v>
      </c>
      <c r="AD62" s="411"/>
      <c r="AE62" s="337" t="str">
        <f t="shared" si="66"/>
        <v/>
      </c>
      <c r="AG62" s="143">
        <f t="shared" si="64"/>
        <v>3.2621192621192625</v>
      </c>
      <c r="AH62" s="178">
        <f t="shared" si="64"/>
        <v>3.8014623172103477</v>
      </c>
      <c r="AI62" s="178">
        <f t="shared" si="67"/>
        <v>2.0859264497878356</v>
      </c>
      <c r="AJ62" s="178">
        <f t="shared" si="67"/>
        <v>7.1192005064664921</v>
      </c>
      <c r="AK62" s="178">
        <f t="shared" si="67"/>
        <v>7.7881030701754375</v>
      </c>
      <c r="AL62" s="178">
        <f t="shared" si="67"/>
        <v>4.5561525545694419</v>
      </c>
      <c r="AM62" s="178">
        <f t="shared" si="67"/>
        <v>8.2780834479596539</v>
      </c>
      <c r="AN62" s="178">
        <f t="shared" si="67"/>
        <v>7.588015331401329</v>
      </c>
      <c r="AO62" s="178">
        <f t="shared" si="67"/>
        <v>7.0216712898751732</v>
      </c>
      <c r="AP62" s="178">
        <f t="shared" si="67"/>
        <v>6.3237308868501527</v>
      </c>
      <c r="AQ62" s="178">
        <f t="shared" si="67"/>
        <v>5.4186705362078502</v>
      </c>
      <c r="AR62" s="178">
        <f t="shared" si="67"/>
        <v>12.885010555946518</v>
      </c>
      <c r="AS62" s="178"/>
      <c r="AT62" s="337"/>
      <c r="AV62" s="123"/>
      <c r="AW62" s="123"/>
    </row>
    <row r="63" spans="1:49" ht="20.100000000000001" customHeight="1" thickBot="1" x14ac:dyDescent="0.3">
      <c r="A63" s="41" t="str">
        <f>A19</f>
        <v>jan-jun</v>
      </c>
      <c r="B63" s="193">
        <f>SUM(B51:B56)</f>
        <v>1163.3500000000001</v>
      </c>
      <c r="C63" s="194">
        <f t="shared" ref="C63:N63" si="68">SUM(C51:C56)</f>
        <v>1507.5700000000002</v>
      </c>
      <c r="D63" s="194">
        <f t="shared" si="68"/>
        <v>1628.1899999999998</v>
      </c>
      <c r="E63" s="194">
        <f t="shared" si="68"/>
        <v>2218.1499999999996</v>
      </c>
      <c r="F63" s="194">
        <f t="shared" si="68"/>
        <v>1834.3899999999999</v>
      </c>
      <c r="G63" s="194">
        <f t="shared" si="68"/>
        <v>1027.8</v>
      </c>
      <c r="H63" s="194">
        <f t="shared" si="68"/>
        <v>1447.1999999999998</v>
      </c>
      <c r="I63" s="194">
        <f t="shared" si="68"/>
        <v>813.83</v>
      </c>
      <c r="J63" s="194">
        <f t="shared" si="68"/>
        <v>1054.23</v>
      </c>
      <c r="K63" s="194">
        <f t="shared" si="68"/>
        <v>1219.1999999999998</v>
      </c>
      <c r="L63" s="194">
        <f t="shared" si="68"/>
        <v>860.05</v>
      </c>
      <c r="M63" s="194">
        <f t="shared" si="68"/>
        <v>1009.8599999999999</v>
      </c>
      <c r="N63" s="195">
        <f t="shared" si="68"/>
        <v>1341.5699999999997</v>
      </c>
      <c r="O63" s="407">
        <f t="shared" si="65"/>
        <v>0.32847127324579628</v>
      </c>
      <c r="Q63" s="127"/>
      <c r="R63" s="193">
        <f>SUM(R51:R56)</f>
        <v>349.18300000000005</v>
      </c>
      <c r="S63" s="194">
        <f t="shared" ref="S63:AD63" si="69">SUM(S51:S56)</f>
        <v>578.35699999999997</v>
      </c>
      <c r="T63" s="194">
        <f t="shared" si="69"/>
        <v>529.52700000000004</v>
      </c>
      <c r="U63" s="194">
        <f t="shared" si="69"/>
        <v>506.06799999999998</v>
      </c>
      <c r="V63" s="194">
        <f t="shared" si="69"/>
        <v>541.33499999999992</v>
      </c>
      <c r="W63" s="194">
        <f t="shared" si="69"/>
        <v>454.50199999999995</v>
      </c>
      <c r="X63" s="194">
        <f t="shared" si="69"/>
        <v>546.404</v>
      </c>
      <c r="Y63" s="194">
        <f t="shared" si="69"/>
        <v>611.69000000000005</v>
      </c>
      <c r="Z63" s="194">
        <f t="shared" si="69"/>
        <v>780.53500000000008</v>
      </c>
      <c r="AA63" s="194">
        <f t="shared" si="69"/>
        <v>832.50799999999981</v>
      </c>
      <c r="AB63" s="194">
        <f t="shared" si="69"/>
        <v>1183.229</v>
      </c>
      <c r="AC63" s="194">
        <f t="shared" si="69"/>
        <v>1505.8610000000008</v>
      </c>
      <c r="AD63" s="195">
        <f t="shared" si="69"/>
        <v>1398.5500000000002</v>
      </c>
      <c r="AE63" s="407">
        <f t="shared" si="66"/>
        <v>-7.1262221413530558E-2</v>
      </c>
      <c r="AG63" s="198">
        <f t="shared" si="64"/>
        <v>3.0015300640391973</v>
      </c>
      <c r="AH63" s="199">
        <f t="shared" si="64"/>
        <v>3.8363525408438743</v>
      </c>
      <c r="AI63" s="199">
        <f t="shared" si="67"/>
        <v>3.2522432885596899</v>
      </c>
      <c r="AJ63" s="199">
        <f t="shared" si="67"/>
        <v>2.2814868246060911</v>
      </c>
      <c r="AK63" s="199">
        <f t="shared" si="67"/>
        <v>2.9510354940879528</v>
      </c>
      <c r="AL63" s="199">
        <f t="shared" si="67"/>
        <v>4.4220860089511573</v>
      </c>
      <c r="AM63" s="199">
        <f t="shared" si="67"/>
        <v>3.7755942509673854</v>
      </c>
      <c r="AN63" s="199">
        <f t="shared" si="67"/>
        <v>7.5161888846565006</v>
      </c>
      <c r="AO63" s="199">
        <f t="shared" si="67"/>
        <v>7.4038397693103031</v>
      </c>
      <c r="AP63" s="199">
        <f t="shared" si="67"/>
        <v>6.828313648293963</v>
      </c>
      <c r="AQ63" s="199">
        <f t="shared" si="67"/>
        <v>13.757676879251209</v>
      </c>
      <c r="AR63" s="199">
        <f t="shared" si="67"/>
        <v>14.911581803418306</v>
      </c>
      <c r="AS63" s="199">
        <f>IF(AD63="","",(AD63/N63)*10)</f>
        <v>10.424726253568583</v>
      </c>
      <c r="AT63" s="407">
        <f t="shared" ref="AT63:AT67" si="70">IF(AS63="","",(AS63-AR63)/AR63)</f>
        <v>-0.30089735676607859</v>
      </c>
      <c r="AV63" s="123"/>
      <c r="AW63" s="123"/>
    </row>
    <row r="64" spans="1:49" ht="20.100000000000001" customHeight="1" x14ac:dyDescent="0.25">
      <c r="A64" s="139" t="s">
        <v>85</v>
      </c>
      <c r="B64" s="24">
        <f>SUM(B51:B53)</f>
        <v>510.83</v>
      </c>
      <c r="C64" s="175">
        <f>SUM(C51:C53)</f>
        <v>1024.79</v>
      </c>
      <c r="D64" s="175">
        <f>SUM(D51:D53)</f>
        <v>450.64</v>
      </c>
      <c r="E64" s="175">
        <f t="shared" ref="E64:N64" si="71">SUM(E51:E53)</f>
        <v>1578.6399999999999</v>
      </c>
      <c r="F64" s="175">
        <f t="shared" si="71"/>
        <v>623.19000000000005</v>
      </c>
      <c r="G64" s="175">
        <f t="shared" si="71"/>
        <v>256.62</v>
      </c>
      <c r="H64" s="175">
        <f t="shared" si="71"/>
        <v>278.10999999999996</v>
      </c>
      <c r="I64" s="175">
        <f t="shared" si="71"/>
        <v>682.05000000000007</v>
      </c>
      <c r="J64" s="175">
        <f t="shared" si="71"/>
        <v>363.4</v>
      </c>
      <c r="K64" s="175">
        <f t="shared" si="71"/>
        <v>324.84000000000003</v>
      </c>
      <c r="L64" s="175">
        <f t="shared" si="71"/>
        <v>666.59</v>
      </c>
      <c r="M64" s="175">
        <f t="shared" si="71"/>
        <v>423.11999999999995</v>
      </c>
      <c r="N64" s="175">
        <f t="shared" si="71"/>
        <v>618.80999999999983</v>
      </c>
      <c r="O64" s="407">
        <f t="shared" si="65"/>
        <v>0.46249290981281882</v>
      </c>
      <c r="Q64" s="126" t="s">
        <v>85</v>
      </c>
      <c r="R64" s="24">
        <f>SUM(R51:R53)</f>
        <v>176.74100000000001</v>
      </c>
      <c r="S64" s="175">
        <f t="shared" ref="S64:AD65" si="72">SUM(S51:S53)</f>
        <v>391.447</v>
      </c>
      <c r="T64" s="175">
        <f t="shared" si="72"/>
        <v>211.98399999999998</v>
      </c>
      <c r="U64" s="175">
        <f t="shared" si="72"/>
        <v>232.916</v>
      </c>
      <c r="V64" s="175">
        <f t="shared" si="72"/>
        <v>266.57599999999996</v>
      </c>
      <c r="W64" s="175">
        <f t="shared" si="72"/>
        <v>129.57999999999998</v>
      </c>
      <c r="X64" s="175">
        <f t="shared" si="72"/>
        <v>229.95</v>
      </c>
      <c r="Y64" s="175">
        <f t="shared" si="72"/>
        <v>393.07100000000003</v>
      </c>
      <c r="Z64" s="175">
        <f t="shared" si="72"/>
        <v>307.45100000000002</v>
      </c>
      <c r="AA64" s="175">
        <f t="shared" si="72"/>
        <v>425.43199999999996</v>
      </c>
      <c r="AB64" s="175">
        <f t="shared" si="72"/>
        <v>1032.018</v>
      </c>
      <c r="AC64" s="175">
        <f t="shared" si="72"/>
        <v>380.52600000000007</v>
      </c>
      <c r="AD64" s="175">
        <f t="shared" si="72"/>
        <v>632.375</v>
      </c>
      <c r="AE64" s="407">
        <f t="shared" si="66"/>
        <v>0.66184439433836295</v>
      </c>
      <c r="AG64" s="142">
        <f t="shared" si="64"/>
        <v>3.4598790204177519</v>
      </c>
      <c r="AH64" s="177">
        <f t="shared" si="64"/>
        <v>3.819777710555333</v>
      </c>
      <c r="AI64" s="177">
        <f t="shared" si="64"/>
        <v>4.7040653293094268</v>
      </c>
      <c r="AJ64" s="177">
        <f t="shared" si="64"/>
        <v>1.4754218821263874</v>
      </c>
      <c r="AK64" s="177">
        <f t="shared" si="64"/>
        <v>4.2776039410131732</v>
      </c>
      <c r="AL64" s="177">
        <f t="shared" si="64"/>
        <v>5.0494895175746235</v>
      </c>
      <c r="AM64" s="177">
        <f t="shared" si="64"/>
        <v>8.2683110999244906</v>
      </c>
      <c r="AN64" s="177">
        <f t="shared" si="64"/>
        <v>5.7630818854922659</v>
      </c>
      <c r="AO64" s="177">
        <f t="shared" si="64"/>
        <v>8.4604017611447464</v>
      </c>
      <c r="AP64" s="177">
        <f t="shared" si="64"/>
        <v>13.096662972540326</v>
      </c>
      <c r="AQ64" s="177">
        <f t="shared" si="64"/>
        <v>15.482050435800117</v>
      </c>
      <c r="AR64" s="177">
        <f t="shared" si="64"/>
        <v>8.9933352240499183</v>
      </c>
      <c r="AS64" s="177">
        <f t="shared" si="64"/>
        <v>10.219211066401645</v>
      </c>
      <c r="AT64" s="407">
        <f t="shared" si="70"/>
        <v>0.13630936819451556</v>
      </c>
    </row>
    <row r="65" spans="1:46" ht="20.100000000000001" customHeight="1" x14ac:dyDescent="0.25">
      <c r="A65" s="139" t="s">
        <v>86</v>
      </c>
      <c r="B65" s="24">
        <f>SUM(B54:B56)</f>
        <v>652.52</v>
      </c>
      <c r="C65" s="175">
        <f>SUM(C54:C56)</f>
        <v>482.78000000000003</v>
      </c>
      <c r="D65" s="175">
        <f>SUM(D54:D56)</f>
        <v>1177.5499999999997</v>
      </c>
      <c r="E65" s="175">
        <f t="shared" ref="E65:M65" si="73">SUM(E54:E56)</f>
        <v>639.50999999999988</v>
      </c>
      <c r="F65" s="175">
        <f t="shared" si="73"/>
        <v>1211.1999999999998</v>
      </c>
      <c r="G65" s="175">
        <f t="shared" si="73"/>
        <v>771.18000000000006</v>
      </c>
      <c r="H65" s="175">
        <f t="shared" si="73"/>
        <v>1169.0899999999999</v>
      </c>
      <c r="I65" s="175">
        <f t="shared" si="73"/>
        <v>131.77999999999997</v>
      </c>
      <c r="J65" s="175">
        <f t="shared" si="73"/>
        <v>690.83</v>
      </c>
      <c r="K65" s="175">
        <f t="shared" si="73"/>
        <v>894.35999999999967</v>
      </c>
      <c r="L65" s="175">
        <f t="shared" si="73"/>
        <v>193.45999999999995</v>
      </c>
      <c r="M65" s="175">
        <f t="shared" si="73"/>
        <v>586.74</v>
      </c>
      <c r="N65" s="175">
        <f>IF(N56="","",SUM(N54:N56))</f>
        <v>722.75999999999988</v>
      </c>
      <c r="O65" s="337">
        <f t="shared" si="65"/>
        <v>0.23182329481542058</v>
      </c>
      <c r="Q65" s="127" t="s">
        <v>86</v>
      </c>
      <c r="R65" s="24">
        <f>SUM(R54:R56)</f>
        <v>172.44200000000001</v>
      </c>
      <c r="S65" s="175">
        <f t="shared" ref="S65:AC65" si="74">SUM(S54:S56)</f>
        <v>186.90999999999997</v>
      </c>
      <c r="T65" s="175">
        <f t="shared" si="74"/>
        <v>317.54300000000001</v>
      </c>
      <c r="U65" s="175">
        <f t="shared" si="74"/>
        <v>273.15200000000004</v>
      </c>
      <c r="V65" s="175">
        <f t="shared" si="74"/>
        <v>274.7589999999999</v>
      </c>
      <c r="W65" s="175">
        <f t="shared" si="74"/>
        <v>324.92199999999997</v>
      </c>
      <c r="X65" s="175">
        <f t="shared" si="74"/>
        <v>316.45400000000001</v>
      </c>
      <c r="Y65" s="175">
        <f t="shared" si="74"/>
        <v>218.61900000000003</v>
      </c>
      <c r="Z65" s="175">
        <f t="shared" si="74"/>
        <v>473.084</v>
      </c>
      <c r="AA65" s="175">
        <f t="shared" si="74"/>
        <v>407.07599999999996</v>
      </c>
      <c r="AB65" s="175">
        <f t="shared" si="74"/>
        <v>151.21100000000001</v>
      </c>
      <c r="AC65" s="175">
        <f t="shared" si="74"/>
        <v>1125.3350000000005</v>
      </c>
      <c r="AD65" s="175">
        <f t="shared" si="72"/>
        <v>680.84400000000005</v>
      </c>
      <c r="AE65" s="337">
        <f t="shared" ref="AE65" si="75">IF(AD65="","",(AD65-AC65)/AC65)</f>
        <v>-0.3949854932086892</v>
      </c>
      <c r="AG65" s="143">
        <f t="shared" si="64"/>
        <v>2.6427082694783306</v>
      </c>
      <c r="AH65" s="178">
        <f t="shared" si="64"/>
        <v>3.8715356891337658</v>
      </c>
      <c r="AI65" s="178">
        <f t="shared" si="64"/>
        <v>2.6966413315782778</v>
      </c>
      <c r="AJ65" s="178">
        <f t="shared" si="64"/>
        <v>4.2712701912401698</v>
      </c>
      <c r="AK65" s="178">
        <f t="shared" si="64"/>
        <v>2.2684857992073972</v>
      </c>
      <c r="AL65" s="178">
        <f t="shared" si="64"/>
        <v>4.2133094737934069</v>
      </c>
      <c r="AM65" s="178">
        <f t="shared" si="64"/>
        <v>2.7068403630173901</v>
      </c>
      <c r="AN65" s="178">
        <f t="shared" si="64"/>
        <v>16.589694946122332</v>
      </c>
      <c r="AO65" s="178">
        <f t="shared" si="64"/>
        <v>6.8480523428339826</v>
      </c>
      <c r="AP65" s="178">
        <f t="shared" si="64"/>
        <v>4.5515899637729786</v>
      </c>
      <c r="AQ65" s="178">
        <f t="shared" si="64"/>
        <v>7.8161377028843191</v>
      </c>
      <c r="AR65" s="178">
        <f t="shared" si="64"/>
        <v>19.179449159764129</v>
      </c>
      <c r="AS65" s="178">
        <f t="shared" ref="AS65" si="76">(AD65/N65)*10</f>
        <v>9.4200564502739521</v>
      </c>
      <c r="AT65" s="337">
        <f t="shared" ref="AT65" si="77">IF(AS65="","",(AS65-AR65)/AR65)</f>
        <v>-0.50884635049707538</v>
      </c>
    </row>
    <row r="66" spans="1:46" ht="20.100000000000001" customHeight="1" x14ac:dyDescent="0.25">
      <c r="A66" s="139" t="s">
        <v>87</v>
      </c>
      <c r="B66" s="24">
        <f>SUM(B57:B59)</f>
        <v>1111.72</v>
      </c>
      <c r="C66" s="175">
        <f>SUM(C57:C59)</f>
        <v>461.55</v>
      </c>
      <c r="D66" s="175">
        <f>SUM(D57:D59)</f>
        <v>1146.69</v>
      </c>
      <c r="E66" s="175">
        <f t="shared" ref="E66:M66" si="78">SUM(E57:E59)</f>
        <v>632.67000000000007</v>
      </c>
      <c r="F66" s="175">
        <f t="shared" si="78"/>
        <v>431.12000000000012</v>
      </c>
      <c r="G66" s="175">
        <f t="shared" si="78"/>
        <v>1179.42</v>
      </c>
      <c r="H66" s="175">
        <f t="shared" si="78"/>
        <v>572.79999999999995</v>
      </c>
      <c r="I66" s="175">
        <f t="shared" si="78"/>
        <v>330.81000000000006</v>
      </c>
      <c r="J66" s="175">
        <f t="shared" si="78"/>
        <v>431.05</v>
      </c>
      <c r="K66" s="175">
        <f t="shared" si="78"/>
        <v>211.81999999999996</v>
      </c>
      <c r="L66" s="175">
        <f t="shared" si="78"/>
        <v>449.86999999999995</v>
      </c>
      <c r="M66" s="175">
        <f t="shared" si="78"/>
        <v>497.9500000000001</v>
      </c>
      <c r="N66" s="175" t="str">
        <f>IF(N57="","",SUM(N55:N57))</f>
        <v/>
      </c>
      <c r="O66" s="337" t="str">
        <f t="shared" si="65"/>
        <v/>
      </c>
      <c r="Q66" s="127" t="s">
        <v>87</v>
      </c>
      <c r="R66" s="24">
        <f>SUM(R57:R59)</f>
        <v>376.84800000000001</v>
      </c>
      <c r="S66" s="175">
        <f t="shared" ref="S66:AC66" si="79">SUM(S57:S59)</f>
        <v>361.52099999999996</v>
      </c>
      <c r="T66" s="175">
        <f t="shared" si="79"/>
        <v>353.411</v>
      </c>
      <c r="U66" s="175">
        <f t="shared" si="79"/>
        <v>296.82099999999997</v>
      </c>
      <c r="V66" s="175">
        <f t="shared" si="79"/>
        <v>289.45600000000002</v>
      </c>
      <c r="W66" s="175">
        <f t="shared" si="79"/>
        <v>340.12899999999996</v>
      </c>
      <c r="X66" s="175">
        <f t="shared" si="79"/>
        <v>363.57</v>
      </c>
      <c r="Y66" s="175">
        <f t="shared" si="79"/>
        <v>267.97200000000004</v>
      </c>
      <c r="Z66" s="175">
        <f t="shared" si="79"/>
        <v>304.03699999999998</v>
      </c>
      <c r="AA66" s="175">
        <f t="shared" si="79"/>
        <v>218.93900000000002</v>
      </c>
      <c r="AB66" s="175">
        <f t="shared" si="79"/>
        <v>237.03700000000001</v>
      </c>
      <c r="AC66" s="175">
        <f t="shared" si="79"/>
        <v>470.44100000000003</v>
      </c>
      <c r="AD66" s="175"/>
      <c r="AE66" s="337"/>
      <c r="AG66" s="143">
        <f t="shared" si="64"/>
        <v>3.3897744036268125</v>
      </c>
      <c r="AH66" s="178">
        <f t="shared" si="64"/>
        <v>7.8327591810204735</v>
      </c>
      <c r="AI66" s="178">
        <f t="shared" si="64"/>
        <v>3.0820099590996692</v>
      </c>
      <c r="AJ66" s="178">
        <f t="shared" si="64"/>
        <v>4.691561161426967</v>
      </c>
      <c r="AK66" s="178">
        <f t="shared" si="64"/>
        <v>6.7140471330488012</v>
      </c>
      <c r="AL66" s="178">
        <f t="shared" si="64"/>
        <v>2.883866646317681</v>
      </c>
      <c r="AM66" s="178">
        <f t="shared" si="64"/>
        <v>6.3472416201117321</v>
      </c>
      <c r="AN66" s="178">
        <f t="shared" si="64"/>
        <v>8.1004806384329378</v>
      </c>
      <c r="AO66" s="178">
        <f t="shared" si="64"/>
        <v>7.0534044774388116</v>
      </c>
      <c r="AP66" s="178">
        <f t="shared" si="64"/>
        <v>10.33608724388632</v>
      </c>
      <c r="AQ66" s="178">
        <f t="shared" si="64"/>
        <v>5.2690110476359839</v>
      </c>
      <c r="AR66" s="178">
        <f t="shared" si="64"/>
        <v>9.4475549753991359</v>
      </c>
      <c r="AS66" s="178"/>
      <c r="AT66" s="337"/>
    </row>
    <row r="67" spans="1:46" ht="20.100000000000001" customHeight="1" thickBot="1" x14ac:dyDescent="0.3">
      <c r="A67" s="140" t="s">
        <v>88</v>
      </c>
      <c r="B67" s="26">
        <f>SUM(B60:B62)</f>
        <v>468.49</v>
      </c>
      <c r="C67" s="176">
        <f>SUM(C60:C62)</f>
        <v>604.85</v>
      </c>
      <c r="D67" s="176">
        <f>IF(D62="","",SUM(D60:D62))</f>
        <v>318.30999999999995</v>
      </c>
      <c r="E67" s="176">
        <f t="shared" ref="E67:N67" si="80">IF(E62="","",SUM(E60:E62))</f>
        <v>385.83</v>
      </c>
      <c r="F67" s="176">
        <f t="shared" si="80"/>
        <v>322.33000000000004</v>
      </c>
      <c r="G67" s="176">
        <f t="shared" si="80"/>
        <v>812.32999999999993</v>
      </c>
      <c r="H67" s="176">
        <f t="shared" si="80"/>
        <v>269.86</v>
      </c>
      <c r="I67" s="176">
        <f t="shared" si="80"/>
        <v>299.23</v>
      </c>
      <c r="J67" s="176">
        <f t="shared" si="80"/>
        <v>522.41</v>
      </c>
      <c r="K67" s="176">
        <f t="shared" si="80"/>
        <v>441.44000000000005</v>
      </c>
      <c r="L67" s="176">
        <f t="shared" si="80"/>
        <v>589.30999999999995</v>
      </c>
      <c r="M67" s="176">
        <f t="shared" si="80"/>
        <v>520.89999999999975</v>
      </c>
      <c r="N67" s="176" t="str">
        <f t="shared" si="80"/>
        <v/>
      </c>
      <c r="O67" s="349" t="str">
        <f t="shared" si="65"/>
        <v/>
      </c>
      <c r="Q67" s="128" t="s">
        <v>88</v>
      </c>
      <c r="R67" s="26">
        <f>SUM(R60:R62)</f>
        <v>173.405</v>
      </c>
      <c r="S67" s="176">
        <f t="shared" ref="S67:AC67" si="81">SUM(S60:S62)</f>
        <v>230.471</v>
      </c>
      <c r="T67" s="176">
        <f t="shared" si="81"/>
        <v>139.79900000000001</v>
      </c>
      <c r="U67" s="176">
        <f t="shared" si="81"/>
        <v>227.17700000000002</v>
      </c>
      <c r="V67" s="176">
        <f t="shared" si="81"/>
        <v>179.22899999999998</v>
      </c>
      <c r="W67" s="176">
        <f t="shared" si="81"/>
        <v>388.57100000000008</v>
      </c>
      <c r="X67" s="176">
        <f t="shared" si="81"/>
        <v>211.57600000000002</v>
      </c>
      <c r="Y67" s="176">
        <f t="shared" si="81"/>
        <v>147.53800000000001</v>
      </c>
      <c r="Z67" s="176">
        <f t="shared" si="81"/>
        <v>238.09199999999998</v>
      </c>
      <c r="AA67" s="176">
        <f t="shared" si="81"/>
        <v>412.428</v>
      </c>
      <c r="AB67" s="176">
        <f t="shared" si="81"/>
        <v>487.82399999999996</v>
      </c>
      <c r="AC67" s="176">
        <f t="shared" si="81"/>
        <v>426.8599999999999</v>
      </c>
      <c r="AD67" s="176"/>
      <c r="AE67" s="349"/>
      <c r="AG67" s="144">
        <f t="shared" ref="AG67:AH67" si="82">(R67/B67)*10</f>
        <v>3.7013596875066703</v>
      </c>
      <c r="AH67" s="179">
        <f t="shared" si="82"/>
        <v>3.8103827395221956</v>
      </c>
      <c r="AI67" s="179">
        <f t="shared" ref="AI67:AS67" si="83">IF(T62="","",(T67/D67)*10)</f>
        <v>4.3919135434010883</v>
      </c>
      <c r="AJ67" s="179">
        <f t="shared" si="83"/>
        <v>5.8880076717725425</v>
      </c>
      <c r="AK67" s="179">
        <f t="shared" si="83"/>
        <v>5.5604194459094707</v>
      </c>
      <c r="AL67" s="179">
        <f t="shared" si="83"/>
        <v>4.7834131449041664</v>
      </c>
      <c r="AM67" s="179">
        <f t="shared" si="83"/>
        <v>7.840213444008004</v>
      </c>
      <c r="AN67" s="179">
        <f t="shared" si="83"/>
        <v>4.9305885105103098</v>
      </c>
      <c r="AO67" s="179">
        <f t="shared" si="83"/>
        <v>4.5575697249286957</v>
      </c>
      <c r="AP67" s="179">
        <f t="shared" si="83"/>
        <v>9.3427872417542588</v>
      </c>
      <c r="AQ67" s="179">
        <f t="shared" si="83"/>
        <v>8.2778843053740818</v>
      </c>
      <c r="AR67" s="179">
        <f t="shared" si="83"/>
        <v>8.1946630831253628</v>
      </c>
      <c r="AS67" s="179" t="str">
        <f t="shared" si="83"/>
        <v/>
      </c>
      <c r="AT67" s="349" t="str">
        <f t="shared" si="70"/>
        <v/>
      </c>
    </row>
    <row r="69" spans="1:46" x14ac:dyDescent="0.25"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</row>
    <row r="70" spans="1:46" x14ac:dyDescent="0.25"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</row>
  </sheetData>
  <mergeCells count="24">
    <mergeCell ref="AG4:AS4"/>
    <mergeCell ref="AT4:AT5"/>
    <mergeCell ref="A26:A27"/>
    <mergeCell ref="B26:N26"/>
    <mergeCell ref="O26:O27"/>
    <mergeCell ref="Q26:Q27"/>
    <mergeCell ref="R26:AD26"/>
    <mergeCell ref="AE26:AE27"/>
    <mergeCell ref="AG26:AS26"/>
    <mergeCell ref="AT26:AT27"/>
    <mergeCell ref="A4:A5"/>
    <mergeCell ref="B4:N4"/>
    <mergeCell ref="O4:O5"/>
    <mergeCell ref="Q4:Q5"/>
    <mergeCell ref="R4:AD4"/>
    <mergeCell ref="AE4:AE5"/>
    <mergeCell ref="AG48:AS48"/>
    <mergeCell ref="AT48:AT49"/>
    <mergeCell ref="A48:A49"/>
    <mergeCell ref="B48:N48"/>
    <mergeCell ref="O48:O49"/>
    <mergeCell ref="Q48:Q49"/>
    <mergeCell ref="R48:AD48"/>
    <mergeCell ref="AE48:AE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42:L45 R42:AC45 B64:M67 R64:AC67 R20:AB23 B22:N23 B20:M20 AC20:AC23 M42:M45 B19:L19 B21:M21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F97BADF9-E73C-4CBE-9EA6-0DCAB1E389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O7:O23</xm:sqref>
        </x14:conditionalFormatting>
        <x14:conditionalFormatting xmlns:xm="http://schemas.microsoft.com/office/excel/2006/main">
          <x14:cfRule type="iconSet" priority="8" id="{2A66CD7A-28DD-49A2-BDA3-78C9C6EEEC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AT7:AT23</xm:sqref>
        </x14:conditionalFormatting>
        <x14:conditionalFormatting xmlns:xm="http://schemas.microsoft.com/office/excel/2006/main">
          <x14:cfRule type="iconSet" priority="7" id="{34372654-609B-41E8-9BCB-11F5C521B6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AE7:AE23</xm:sqref>
        </x14:conditionalFormatting>
        <x14:conditionalFormatting xmlns:xm="http://schemas.microsoft.com/office/excel/2006/main">
          <x14:cfRule type="iconSet" priority="6" id="{DF7F9376-1712-412E-A17F-1F42DD0D83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O29:O45</xm:sqref>
        </x14:conditionalFormatting>
        <x14:conditionalFormatting xmlns:xm="http://schemas.microsoft.com/office/excel/2006/main">
          <x14:cfRule type="iconSet" priority="5" id="{EF5D6AF8-0D0C-4D3F-9A6D-5F98D201C9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AT29:AT45</xm:sqref>
        </x14:conditionalFormatting>
        <x14:conditionalFormatting xmlns:xm="http://schemas.microsoft.com/office/excel/2006/main">
          <x14:cfRule type="iconSet" priority="4" id="{A8BC959F-865D-438E-B552-296C510297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AE29:AE45</xm:sqref>
        </x14:conditionalFormatting>
        <x14:conditionalFormatting xmlns:xm="http://schemas.microsoft.com/office/excel/2006/main">
          <x14:cfRule type="iconSet" priority="3" id="{DFB646B7-F349-4B2D-B8D4-1266740896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O51:O67</xm:sqref>
        </x14:conditionalFormatting>
        <x14:conditionalFormatting xmlns:xm="http://schemas.microsoft.com/office/excel/2006/main">
          <x14:cfRule type="iconSet" priority="2" id="{25D06D3F-C46F-47E7-991C-8DBEAD2E0E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AT51:AT67</xm:sqref>
        </x14:conditionalFormatting>
        <x14:conditionalFormatting xmlns:xm="http://schemas.microsoft.com/office/excel/2006/main">
          <x14:cfRule type="iconSet" priority="1" id="{0CDCEF7F-BAC5-4375-B39C-2D1D538ACA1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AE51:AE67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topLeftCell="A28" workbookViewId="0">
      <selection activeCell="F16" sqref="F16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style="49" customWidth="1"/>
    <col min="8" max="8" width="1.85546875" customWidth="1"/>
    <col min="11" max="12" width="9.140625" customWidth="1"/>
    <col min="13" max="13" width="10.85546875" style="49" customWidth="1"/>
    <col min="14" max="14" width="1.85546875" customWidth="1"/>
    <col min="16" max="16" width="9.140625" style="40"/>
    <col min="17" max="17" width="10.85546875" style="49" customWidth="1"/>
  </cols>
  <sheetData>
    <row r="1" spans="1:20" ht="15.75" x14ac:dyDescent="0.25">
      <c r="A1" s="5" t="s">
        <v>24</v>
      </c>
    </row>
    <row r="3" spans="1:20" ht="8.25" customHeight="1" thickBot="1" x14ac:dyDescent="0.3">
      <c r="Q3" s="63"/>
    </row>
    <row r="4" spans="1:20" x14ac:dyDescent="0.25">
      <c r="A4" s="437" t="s">
        <v>3</v>
      </c>
      <c r="B4" s="451"/>
      <c r="C4" s="454" t="s">
        <v>1</v>
      </c>
      <c r="D4" s="455"/>
      <c r="E4" s="450" t="s">
        <v>104</v>
      </c>
      <c r="F4" s="450"/>
      <c r="G4" s="148" t="s">
        <v>0</v>
      </c>
      <c r="I4" s="456">
        <v>1000</v>
      </c>
      <c r="J4" s="450"/>
      <c r="K4" s="448" t="s">
        <v>104</v>
      </c>
      <c r="L4" s="449"/>
      <c r="M4" s="148" t="s">
        <v>0</v>
      </c>
      <c r="O4" s="462" t="s">
        <v>22</v>
      </c>
      <c r="P4" s="450"/>
      <c r="Q4" s="148" t="s">
        <v>0</v>
      </c>
    </row>
    <row r="5" spans="1:20" x14ac:dyDescent="0.25">
      <c r="A5" s="452"/>
      <c r="B5" s="453"/>
      <c r="C5" s="457" t="s">
        <v>159</v>
      </c>
      <c r="D5" s="458"/>
      <c r="E5" s="459" t="str">
        <f>C5</f>
        <v>jan-jun</v>
      </c>
      <c r="F5" s="459"/>
      <c r="G5" s="149" t="s">
        <v>133</v>
      </c>
      <c r="I5" s="460" t="str">
        <f>C5</f>
        <v>jan-jun</v>
      </c>
      <c r="J5" s="459"/>
      <c r="K5" s="461" t="str">
        <f>C5</f>
        <v>jan-jun</v>
      </c>
      <c r="L5" s="447"/>
      <c r="M5" s="149" t="str">
        <f>G5</f>
        <v>2022 /2021</v>
      </c>
      <c r="O5" s="460" t="str">
        <f>C5</f>
        <v>jan-jun</v>
      </c>
      <c r="P5" s="458"/>
      <c r="Q5" s="149" t="str">
        <f>G5</f>
        <v>2022 /2021</v>
      </c>
    </row>
    <row r="6" spans="1:20" ht="19.5" customHeight="1" x14ac:dyDescent="0.25">
      <c r="A6" s="452"/>
      <c r="B6" s="453"/>
      <c r="C6" s="159">
        <v>2021</v>
      </c>
      <c r="D6" s="157">
        <v>2022</v>
      </c>
      <c r="E6" s="155">
        <f>C6</f>
        <v>2021</v>
      </c>
      <c r="F6" s="157">
        <f>D6</f>
        <v>2022</v>
      </c>
      <c r="G6" s="149" t="s">
        <v>1</v>
      </c>
      <c r="I6" s="21">
        <f>C6</f>
        <v>2021</v>
      </c>
      <c r="J6" s="158">
        <f>D6</f>
        <v>2022</v>
      </c>
      <c r="K6" s="156">
        <f>E6</f>
        <v>2021</v>
      </c>
      <c r="L6" s="157">
        <f>D6</f>
        <v>2022</v>
      </c>
      <c r="M6" s="322">
        <v>1000</v>
      </c>
      <c r="O6" s="50">
        <f>C6</f>
        <v>2021</v>
      </c>
      <c r="P6" s="158">
        <f>D6</f>
        <v>2022</v>
      </c>
      <c r="Q6" s="149"/>
    </row>
    <row r="7" spans="1:20" ht="19.5" customHeight="1" x14ac:dyDescent="0.25">
      <c r="A7" s="28" t="s">
        <v>116</v>
      </c>
      <c r="B7" s="20"/>
      <c r="C7" s="249">
        <f>C8+C9</f>
        <v>734939.83000000124</v>
      </c>
      <c r="D7" s="250">
        <f>D8+D9</f>
        <v>712568.40000000026</v>
      </c>
      <c r="E7" s="260">
        <f t="shared" ref="E7" si="0">C7/$C$20</f>
        <v>0.44929550443717797</v>
      </c>
      <c r="F7" s="261">
        <f t="shared" ref="F7" si="1">D7/$D$20</f>
        <v>0.46001036960741587</v>
      </c>
      <c r="G7" s="65">
        <f>(D7-C7)/C7</f>
        <v>-3.0439811650976849E-2</v>
      </c>
      <c r="I7" s="270">
        <f>I8+I9</f>
        <v>203829.77599999984</v>
      </c>
      <c r="J7" s="271">
        <f>J8+J9</f>
        <v>206626.05599999981</v>
      </c>
      <c r="K7" s="277">
        <f t="shared" ref="K7" si="2">I7/$I$20</f>
        <v>0.46510647395996313</v>
      </c>
      <c r="L7" s="278">
        <f t="shared" ref="L7" si="3">J7/$J$20</f>
        <v>0.47758908962020391</v>
      </c>
      <c r="M7" s="65">
        <f>(J7-I7)/I7</f>
        <v>1.3718702217481572E-2</v>
      </c>
      <c r="O7" s="287">
        <f t="shared" ref="O7" si="4">(I7/C7)*10</f>
        <v>2.7734212745007913</v>
      </c>
      <c r="P7" s="288">
        <f t="shared" ref="P7" si="5">(J7/D7)*10</f>
        <v>2.8997364463537778</v>
      </c>
      <c r="Q7" s="65">
        <f>(P7-O7)/O7</f>
        <v>4.5544891796405099E-2</v>
      </c>
    </row>
    <row r="8" spans="1:20" ht="20.100000000000001" customHeight="1" x14ac:dyDescent="0.25">
      <c r="A8" s="13" t="s">
        <v>4</v>
      </c>
      <c r="B8" s="1"/>
      <c r="C8" s="235">
        <v>383611.46000000014</v>
      </c>
      <c r="D8" s="236">
        <v>363153.21000000049</v>
      </c>
      <c r="E8" s="258">
        <f t="shared" ref="E8:E19" si="6">C8/$C$20</f>
        <v>0.23451566698811535</v>
      </c>
      <c r="F8" s="259">
        <f t="shared" ref="F8:F19" si="7">D8/$D$20</f>
        <v>0.23443958833456502</v>
      </c>
      <c r="G8" s="64">
        <f>(D8-C8)/C8</f>
        <v>-5.3330653886095175E-2</v>
      </c>
      <c r="I8" s="268">
        <v>117603.37799999978</v>
      </c>
      <c r="J8" s="269">
        <v>119272.04399999981</v>
      </c>
      <c r="K8" s="275">
        <f t="shared" ref="K8:K19" si="8">I8/$I$20</f>
        <v>0.2683518254337906</v>
      </c>
      <c r="L8" s="276">
        <f t="shared" ref="L8:L19" si="9">J8/$J$20</f>
        <v>0.27568172191749557</v>
      </c>
      <c r="M8" s="64">
        <f>(J8-I8)/I8</f>
        <v>1.4188929164943116E-2</v>
      </c>
      <c r="O8" s="285">
        <f t="shared" ref="O8:O20" si="10">(I8/C8)*10</f>
        <v>3.0656899040503047</v>
      </c>
      <c r="P8" s="286">
        <f t="shared" ref="P8:P20" si="11">(J8/D8)*10</f>
        <v>3.2843450289204283</v>
      </c>
      <c r="Q8" s="64">
        <f>(P8-O8)/O8</f>
        <v>7.1323301349312113E-2</v>
      </c>
      <c r="R8" s="137"/>
      <c r="S8" s="412"/>
      <c r="T8" s="366"/>
    </row>
    <row r="9" spans="1:20" ht="20.100000000000001" customHeight="1" x14ac:dyDescent="0.25">
      <c r="A9" s="13" t="s">
        <v>5</v>
      </c>
      <c r="B9" s="1"/>
      <c r="C9" s="235">
        <v>351328.3700000011</v>
      </c>
      <c r="D9" s="236">
        <v>349415.18999999977</v>
      </c>
      <c r="E9" s="258">
        <f t="shared" si="6"/>
        <v>0.21477983744906265</v>
      </c>
      <c r="F9" s="259">
        <f t="shared" si="7"/>
        <v>0.22557078127285082</v>
      </c>
      <c r="G9" s="64">
        <f>(D9-C9)/C9</f>
        <v>-5.4455608011426057E-3</v>
      </c>
      <c r="I9" s="268">
        <v>86226.398000000059</v>
      </c>
      <c r="J9" s="269">
        <v>87354.012000000017</v>
      </c>
      <c r="K9" s="275">
        <f t="shared" si="8"/>
        <v>0.19675464852617253</v>
      </c>
      <c r="L9" s="276">
        <f t="shared" si="9"/>
        <v>0.2019073677027084</v>
      </c>
      <c r="M9" s="64">
        <f>(J9-I9)/I9</f>
        <v>1.3077364080544765E-2</v>
      </c>
      <c r="O9" s="285">
        <f t="shared" si="10"/>
        <v>2.4542964748334954</v>
      </c>
      <c r="P9" s="286">
        <f t="shared" si="11"/>
        <v>2.500006138828712</v>
      </c>
      <c r="Q9" s="64">
        <f t="shared" ref="Q9:Q20" si="12">(P9-O9)/O9</f>
        <v>1.8624344884135332E-2</v>
      </c>
      <c r="R9" s="137"/>
      <c r="S9" s="137"/>
      <c r="T9" s="366"/>
    </row>
    <row r="10" spans="1:20" ht="20.100000000000001" customHeight="1" x14ac:dyDescent="0.25">
      <c r="A10" s="28" t="s">
        <v>38</v>
      </c>
      <c r="B10" s="20"/>
      <c r="C10" s="249">
        <f>C11+C12</f>
        <v>575927.73000000045</v>
      </c>
      <c r="D10" s="250">
        <f>D11+D12</f>
        <v>532772.09</v>
      </c>
      <c r="E10" s="260">
        <f t="shared" si="6"/>
        <v>0.35208561219182882</v>
      </c>
      <c r="F10" s="261">
        <f t="shared" si="7"/>
        <v>0.34393987445614388</v>
      </c>
      <c r="G10" s="65">
        <f>(D10-C10)/C10</f>
        <v>-7.4932387784141671E-2</v>
      </c>
      <c r="I10" s="270">
        <f>I11+I12</f>
        <v>79012.208000000086</v>
      </c>
      <c r="J10" s="271">
        <f>J11+J12</f>
        <v>71847.251000000033</v>
      </c>
      <c r="K10" s="277">
        <f t="shared" si="8"/>
        <v>0.18029303757205356</v>
      </c>
      <c r="L10" s="278">
        <f t="shared" si="9"/>
        <v>0.16606551884629853</v>
      </c>
      <c r="M10" s="65">
        <f>(J10-I10)/I10</f>
        <v>-9.0681645044017059E-2</v>
      </c>
      <c r="O10" s="287">
        <f t="shared" si="10"/>
        <v>1.3719118542876905</v>
      </c>
      <c r="P10" s="288">
        <f t="shared" si="11"/>
        <v>1.3485550829060891</v>
      </c>
      <c r="Q10" s="65">
        <f t="shared" si="12"/>
        <v>-1.702497963597557E-2</v>
      </c>
      <c r="T10" s="366"/>
    </row>
    <row r="11" spans="1:20" ht="20.100000000000001" customHeight="1" x14ac:dyDescent="0.25">
      <c r="A11" s="13"/>
      <c r="B11" s="1" t="s">
        <v>6</v>
      </c>
      <c r="C11" s="235">
        <v>547487.9100000005</v>
      </c>
      <c r="D11" s="236">
        <v>502862.63999999996</v>
      </c>
      <c r="E11" s="258">
        <f t="shared" si="6"/>
        <v>0.3346993136794697</v>
      </c>
      <c r="F11" s="259">
        <f t="shared" si="7"/>
        <v>0.32463133207725853</v>
      </c>
      <c r="G11" s="64">
        <f t="shared" ref="G11:G19" si="13">(D11-C11)/C11</f>
        <v>-8.1509142366267967E-2</v>
      </c>
      <c r="I11" s="268">
        <v>73843.014000000083</v>
      </c>
      <c r="J11" s="269">
        <v>66390.581000000035</v>
      </c>
      <c r="K11" s="275">
        <f t="shared" si="8"/>
        <v>0.16849777565430998</v>
      </c>
      <c r="L11" s="276">
        <f t="shared" si="9"/>
        <v>0.15345314019421855</v>
      </c>
      <c r="M11" s="64">
        <f t="shared" ref="M11:M19" si="14">(J11-I11)/I11</f>
        <v>-0.10092265464678947</v>
      </c>
      <c r="O11" s="285">
        <f t="shared" si="10"/>
        <v>1.3487606329060311</v>
      </c>
      <c r="P11" s="286">
        <f t="shared" si="11"/>
        <v>1.3202528030318585</v>
      </c>
      <c r="Q11" s="64">
        <f t="shared" si="12"/>
        <v>-2.113631520572317E-2</v>
      </c>
    </row>
    <row r="12" spans="1:20" ht="20.100000000000001" customHeight="1" x14ac:dyDescent="0.25">
      <c r="A12" s="13"/>
      <c r="B12" s="1" t="s">
        <v>39</v>
      </c>
      <c r="C12" s="235">
        <v>28439.820000000007</v>
      </c>
      <c r="D12" s="236">
        <v>29909.449999999975</v>
      </c>
      <c r="E12" s="262">
        <f t="shared" si="6"/>
        <v>1.7386298512359202E-2</v>
      </c>
      <c r="F12" s="263">
        <f t="shared" si="7"/>
        <v>1.930854237888532E-2</v>
      </c>
      <c r="G12" s="64">
        <f t="shared" si="13"/>
        <v>5.1675080925264925E-2</v>
      </c>
      <c r="I12" s="268">
        <v>5169.1939999999968</v>
      </c>
      <c r="J12" s="269">
        <v>5456.6699999999992</v>
      </c>
      <c r="K12" s="279">
        <f t="shared" si="8"/>
        <v>1.1795261917743549E-2</v>
      </c>
      <c r="L12" s="280">
        <f t="shared" si="9"/>
        <v>1.2612378652079969E-2</v>
      </c>
      <c r="M12" s="64">
        <f t="shared" si="14"/>
        <v>5.5613312249453699E-2</v>
      </c>
      <c r="O12" s="285">
        <f t="shared" si="10"/>
        <v>1.8175902660424699</v>
      </c>
      <c r="P12" s="286">
        <f t="shared" si="11"/>
        <v>1.8243966371832325</v>
      </c>
      <c r="Q12" s="64">
        <f t="shared" si="12"/>
        <v>3.7447224866484947E-3</v>
      </c>
    </row>
    <row r="13" spans="1:20" ht="20.100000000000001" customHeight="1" x14ac:dyDescent="0.25">
      <c r="A13" s="28" t="s">
        <v>134</v>
      </c>
      <c r="B13" s="20"/>
      <c r="C13" s="249">
        <f>SUM(C14:C16)</f>
        <v>294618.37000000005</v>
      </c>
      <c r="D13" s="250">
        <f>SUM(D14:D16)</f>
        <v>276410.23000000021</v>
      </c>
      <c r="E13" s="260">
        <f t="shared" si="6"/>
        <v>0.18011094753921414</v>
      </c>
      <c r="F13" s="261">
        <f t="shared" si="7"/>
        <v>0.17844121640192137</v>
      </c>
      <c r="G13" s="65">
        <f t="shared" si="13"/>
        <v>-6.1802459907709884E-2</v>
      </c>
      <c r="I13" s="270">
        <f>SUM(I14:I16)</f>
        <v>145776.70399999994</v>
      </c>
      <c r="J13" s="271">
        <f>SUM(J14:J16)</f>
        <v>143664.09800000006</v>
      </c>
      <c r="K13" s="277">
        <f t="shared" si="8"/>
        <v>0.33263878376113842</v>
      </c>
      <c r="L13" s="278">
        <f t="shared" si="9"/>
        <v>0.3320607628252259</v>
      </c>
      <c r="M13" s="65">
        <f t="shared" si="14"/>
        <v>-1.4492068636699896E-2</v>
      </c>
      <c r="O13" s="287">
        <f t="shared" si="10"/>
        <v>4.947984200713619</v>
      </c>
      <c r="P13" s="288">
        <f t="shared" si="11"/>
        <v>5.1974956932672125</v>
      </c>
      <c r="Q13" s="65">
        <f t="shared" si="12"/>
        <v>5.0426897587427202E-2</v>
      </c>
    </row>
    <row r="14" spans="1:20" ht="20.100000000000001" customHeight="1" x14ac:dyDescent="0.25">
      <c r="A14" s="13"/>
      <c r="B14" s="4" t="s">
        <v>7</v>
      </c>
      <c r="C14" s="251">
        <v>277989.56000000006</v>
      </c>
      <c r="D14" s="252">
        <v>257999.58000000019</v>
      </c>
      <c r="E14" s="258">
        <f t="shared" si="6"/>
        <v>0.16994514991583592</v>
      </c>
      <c r="F14" s="259">
        <f t="shared" si="7"/>
        <v>0.16655591541016707</v>
      </c>
      <c r="G14" s="64">
        <f t="shared" si="13"/>
        <v>-7.1909103349060519E-2</v>
      </c>
      <c r="I14" s="251">
        <v>137240.20499999996</v>
      </c>
      <c r="J14" s="252">
        <v>133871.55900000004</v>
      </c>
      <c r="K14" s="275">
        <f t="shared" si="8"/>
        <v>0.31315987823630109</v>
      </c>
      <c r="L14" s="276">
        <f t="shared" si="9"/>
        <v>0.30942659036596765</v>
      </c>
      <c r="M14" s="64">
        <f t="shared" si="14"/>
        <v>-2.4545620578167466E-2</v>
      </c>
      <c r="O14" s="285">
        <f t="shared" si="10"/>
        <v>4.9368834210896235</v>
      </c>
      <c r="P14" s="286">
        <f t="shared" si="11"/>
        <v>5.1888285632092863</v>
      </c>
      <c r="Q14" s="64">
        <f t="shared" si="12"/>
        <v>5.1033237091115222E-2</v>
      </c>
    </row>
    <row r="15" spans="1:20" ht="20.100000000000001" customHeight="1" x14ac:dyDescent="0.25">
      <c r="A15" s="13"/>
      <c r="B15" s="4" t="s">
        <v>8</v>
      </c>
      <c r="C15" s="251">
        <v>11632.630000000003</v>
      </c>
      <c r="D15" s="252">
        <v>11201.910000000009</v>
      </c>
      <c r="E15" s="258">
        <f t="shared" si="6"/>
        <v>7.111450693563638E-3</v>
      </c>
      <c r="F15" s="259">
        <f t="shared" si="7"/>
        <v>7.2315791149439269E-3</v>
      </c>
      <c r="G15" s="64">
        <f t="shared" si="13"/>
        <v>-3.7026880421709776E-2</v>
      </c>
      <c r="I15" s="251">
        <v>7171.9270000000042</v>
      </c>
      <c r="J15" s="252">
        <v>8042.5640000000012</v>
      </c>
      <c r="K15" s="275">
        <f t="shared" si="8"/>
        <v>1.636517364601461E-2</v>
      </c>
      <c r="L15" s="276">
        <f t="shared" si="9"/>
        <v>1.8589334246268678E-2</v>
      </c>
      <c r="M15" s="64">
        <f t="shared" si="14"/>
        <v>0.12139512853379524</v>
      </c>
      <c r="O15" s="285">
        <f t="shared" si="10"/>
        <v>6.1653529769278332</v>
      </c>
      <c r="P15" s="286">
        <f t="shared" si="11"/>
        <v>7.1796363298758825</v>
      </c>
      <c r="Q15" s="64">
        <f t="shared" si="12"/>
        <v>0.16451342798112784</v>
      </c>
    </row>
    <row r="16" spans="1:20" ht="20.100000000000001" customHeight="1" x14ac:dyDescent="0.25">
      <c r="A16" s="37"/>
      <c r="B16" s="38" t="s">
        <v>9</v>
      </c>
      <c r="C16" s="253">
        <v>4996.1800000000048</v>
      </c>
      <c r="D16" s="254">
        <v>7208.7400000000071</v>
      </c>
      <c r="E16" s="262">
        <f t="shared" si="6"/>
        <v>3.0543469298145651E-3</v>
      </c>
      <c r="F16" s="263">
        <f t="shared" si="7"/>
        <v>4.6537218768103739E-3</v>
      </c>
      <c r="G16" s="64">
        <f t="shared" si="13"/>
        <v>0.44285033765797072</v>
      </c>
      <c r="I16" s="253">
        <v>1364.5719999999997</v>
      </c>
      <c r="J16" s="254">
        <v>1749.9749999999988</v>
      </c>
      <c r="K16" s="279">
        <f t="shared" si="8"/>
        <v>3.1137318788227249E-3</v>
      </c>
      <c r="L16" s="280">
        <f t="shared" si="9"/>
        <v>4.0448382129895395E-3</v>
      </c>
      <c r="M16" s="64">
        <f t="shared" si="14"/>
        <v>0.2824350785447739</v>
      </c>
      <c r="O16" s="285">
        <f t="shared" si="10"/>
        <v>2.7312306602244081</v>
      </c>
      <c r="P16" s="286">
        <f t="shared" si="11"/>
        <v>2.4275740281935496</v>
      </c>
      <c r="Q16" s="64">
        <f t="shared" si="12"/>
        <v>-0.11117941682959465</v>
      </c>
    </row>
    <row r="17" spans="1:17" ht="20.100000000000001" customHeight="1" x14ac:dyDescent="0.25">
      <c r="A17" s="13" t="s">
        <v>135</v>
      </c>
      <c r="B17" s="4"/>
      <c r="C17" s="235">
        <v>1744.3099999999995</v>
      </c>
      <c r="D17" s="236">
        <v>2313.9199999999987</v>
      </c>
      <c r="E17" s="258">
        <f t="shared" si="6"/>
        <v>1.0663602778812687E-3</v>
      </c>
      <c r="F17" s="259">
        <f t="shared" si="7"/>
        <v>1.493789500687921E-3</v>
      </c>
      <c r="G17" s="66">
        <f t="shared" si="13"/>
        <v>0.3265531929530871</v>
      </c>
      <c r="I17" s="251">
        <v>886.10799999999972</v>
      </c>
      <c r="J17" s="252">
        <v>1254.9620000000002</v>
      </c>
      <c r="K17" s="275">
        <f t="shared" si="8"/>
        <v>2.021954669801115E-3</v>
      </c>
      <c r="L17" s="276">
        <f t="shared" si="9"/>
        <v>2.9006804402633081E-3</v>
      </c>
      <c r="M17" s="66">
        <f t="shared" si="14"/>
        <v>0.41626302888587013</v>
      </c>
      <c r="O17" s="289">
        <f t="shared" si="10"/>
        <v>5.0799915152696489</v>
      </c>
      <c r="P17" s="290">
        <f t="shared" si="11"/>
        <v>5.423532360669344</v>
      </c>
      <c r="Q17" s="66">
        <f t="shared" si="12"/>
        <v>6.7626263620139085E-2</v>
      </c>
    </row>
    <row r="18" spans="1:17" ht="20.100000000000001" customHeight="1" x14ac:dyDescent="0.25">
      <c r="A18" s="13" t="s">
        <v>10</v>
      </c>
      <c r="B18" s="1"/>
      <c r="C18" s="235">
        <v>10434.040000000015</v>
      </c>
      <c r="D18" s="236">
        <v>10235.860000000028</v>
      </c>
      <c r="E18" s="258">
        <f t="shared" si="6"/>
        <v>6.3787089415438154E-3</v>
      </c>
      <c r="F18" s="259">
        <f t="shared" si="7"/>
        <v>6.6079294869794596E-3</v>
      </c>
      <c r="G18" s="64">
        <f t="shared" si="13"/>
        <v>-1.8993601711320567E-2</v>
      </c>
      <c r="I18" s="268">
        <v>5042.9809999999934</v>
      </c>
      <c r="J18" s="269">
        <v>5772.6030000000001</v>
      </c>
      <c r="K18" s="275">
        <f t="shared" si="8"/>
        <v>1.1507264331964372E-2</v>
      </c>
      <c r="L18" s="276">
        <f t="shared" si="9"/>
        <v>1.3342616438988026E-2</v>
      </c>
      <c r="M18" s="64">
        <f t="shared" si="14"/>
        <v>0.14468069580274198</v>
      </c>
      <c r="O18" s="285">
        <f t="shared" si="10"/>
        <v>4.8332007544536788</v>
      </c>
      <c r="P18" s="286">
        <f t="shared" si="11"/>
        <v>5.6395876848647646</v>
      </c>
      <c r="Q18" s="64">
        <f t="shared" si="12"/>
        <v>0.16684325178672116</v>
      </c>
    </row>
    <row r="19" spans="1:17" ht="20.100000000000001" customHeight="1" thickBot="1" x14ac:dyDescent="0.3">
      <c r="A19" s="13" t="s">
        <v>11</v>
      </c>
      <c r="B19" s="15"/>
      <c r="C19" s="255">
        <v>18096.2</v>
      </c>
      <c r="D19" s="256">
        <v>14726.320000000012</v>
      </c>
      <c r="E19" s="264">
        <f t="shared" si="6"/>
        <v>1.1062866612353894E-2</v>
      </c>
      <c r="F19" s="265">
        <f t="shared" si="7"/>
        <v>9.5068205468514782E-3</v>
      </c>
      <c r="G19" s="67">
        <f t="shared" si="13"/>
        <v>-0.18622031144660139</v>
      </c>
      <c r="I19" s="272">
        <v>3695.4799999999996</v>
      </c>
      <c r="J19" s="273">
        <v>3479.0339999999978</v>
      </c>
      <c r="K19" s="281">
        <f t="shared" si="8"/>
        <v>8.4324857050795451E-3</v>
      </c>
      <c r="L19" s="282">
        <f t="shared" si="9"/>
        <v>8.0413318290203286E-3</v>
      </c>
      <c r="M19" s="67">
        <f t="shared" si="14"/>
        <v>-5.8570469871302717E-2</v>
      </c>
      <c r="O19" s="291">
        <f t="shared" si="10"/>
        <v>2.042130392016003</v>
      </c>
      <c r="P19" s="292">
        <f t="shared" si="11"/>
        <v>2.3624598677741586</v>
      </c>
      <c r="Q19" s="67">
        <f t="shared" si="12"/>
        <v>0.15686044192404605</v>
      </c>
    </row>
    <row r="20" spans="1:17" ht="26.25" customHeight="1" thickBot="1" x14ac:dyDescent="0.3">
      <c r="A20" s="17" t="s">
        <v>12</v>
      </c>
      <c r="B20" s="59"/>
      <c r="C20" s="257">
        <f>C8+C9+C10+C13+C17+C18+C19</f>
        <v>1635760.4800000018</v>
      </c>
      <c r="D20" s="171">
        <f>D8+D9+D10+D13+D17+D18+D19</f>
        <v>1549026.8200000005</v>
      </c>
      <c r="E20" s="266">
        <f>E8+E9+E10+E13+E17+E18+E19</f>
        <v>1</v>
      </c>
      <c r="F20" s="267">
        <f>F8+F9+F10+F13+F17+F18+F19</f>
        <v>0.99999999999999989</v>
      </c>
      <c r="G20" s="67">
        <f>(D20-C20)/C20</f>
        <v>-5.3023447540437717E-2</v>
      </c>
      <c r="H20" s="2"/>
      <c r="I20" s="257">
        <f>I8+I9+I10+I13+I17+I18+I19</f>
        <v>438243.25699999981</v>
      </c>
      <c r="J20" s="274">
        <f>J8+J9+J10+J13+J17+J18+J19</f>
        <v>432644.0039999999</v>
      </c>
      <c r="K20" s="283">
        <f>K8+K9+K10+K13+K17+K18+K19</f>
        <v>1.0000000000000002</v>
      </c>
      <c r="L20" s="284">
        <f>L8+L9+L10+L13+L17+L18+L19</f>
        <v>1</v>
      </c>
      <c r="M20" s="67">
        <f>(J20-I20)/I20</f>
        <v>-1.2776586771305215E-2</v>
      </c>
      <c r="N20" s="2"/>
      <c r="O20" s="293">
        <f t="shared" si="10"/>
        <v>2.6791407565978078</v>
      </c>
      <c r="P20" s="294">
        <f t="shared" si="11"/>
        <v>2.7930052495798603</v>
      </c>
      <c r="Q20" s="67">
        <f t="shared" si="12"/>
        <v>4.2500377295087301E-2</v>
      </c>
    </row>
    <row r="21" spans="1:17" x14ac:dyDescent="0.25">
      <c r="J21" s="380"/>
    </row>
    <row r="22" spans="1:17" x14ac:dyDescent="0.25">
      <c r="A22" s="2"/>
    </row>
    <row r="23" spans="1:17" ht="8.25" customHeight="1" thickBot="1" x14ac:dyDescent="0.3"/>
    <row r="24" spans="1:17" ht="15" customHeight="1" x14ac:dyDescent="0.25">
      <c r="A24" s="437" t="s">
        <v>2</v>
      </c>
      <c r="B24" s="451"/>
      <c r="C24" s="454" t="s">
        <v>1</v>
      </c>
      <c r="D24" s="455"/>
      <c r="E24" s="450" t="s">
        <v>105</v>
      </c>
      <c r="F24" s="450"/>
      <c r="G24" s="148" t="s">
        <v>0</v>
      </c>
      <c r="I24" s="456">
        <v>1000</v>
      </c>
      <c r="J24" s="455"/>
      <c r="K24" s="450" t="s">
        <v>105</v>
      </c>
      <c r="L24" s="450"/>
      <c r="M24" s="148" t="s">
        <v>0</v>
      </c>
      <c r="O24" s="462" t="s">
        <v>22</v>
      </c>
      <c r="P24" s="450"/>
      <c r="Q24" s="148" t="s">
        <v>0</v>
      </c>
    </row>
    <row r="25" spans="1:17" ht="15" customHeight="1" x14ac:dyDescent="0.25">
      <c r="A25" s="452"/>
      <c r="B25" s="453"/>
      <c r="C25" s="457" t="str">
        <f>C5</f>
        <v>jan-jun</v>
      </c>
      <c r="D25" s="458"/>
      <c r="E25" s="459" t="str">
        <f>C5</f>
        <v>jan-jun</v>
      </c>
      <c r="F25" s="459"/>
      <c r="G25" s="149" t="str">
        <f>G5</f>
        <v>2022 /2021</v>
      </c>
      <c r="I25" s="460" t="str">
        <f>C5</f>
        <v>jan-jun</v>
      </c>
      <c r="J25" s="458"/>
      <c r="K25" s="446" t="str">
        <f>C5</f>
        <v>jan-jun</v>
      </c>
      <c r="L25" s="447"/>
      <c r="M25" s="149" t="str">
        <f>G5</f>
        <v>2022 /2021</v>
      </c>
      <c r="O25" s="460" t="str">
        <f>C5</f>
        <v>jan-jun</v>
      </c>
      <c r="P25" s="458"/>
      <c r="Q25" s="149" t="str">
        <f>G5</f>
        <v>2022 /2021</v>
      </c>
    </row>
    <row r="26" spans="1:17" ht="19.5" customHeight="1" x14ac:dyDescent="0.25">
      <c r="A26" s="452"/>
      <c r="B26" s="453"/>
      <c r="C26" s="159">
        <f>C6</f>
        <v>2021</v>
      </c>
      <c r="D26" s="157">
        <f>D6</f>
        <v>2022</v>
      </c>
      <c r="E26" s="155">
        <f>C6</f>
        <v>2021</v>
      </c>
      <c r="F26" s="157">
        <f>D6</f>
        <v>2022</v>
      </c>
      <c r="G26" s="149" t="s">
        <v>1</v>
      </c>
      <c r="I26" s="154">
        <f>C6</f>
        <v>2021</v>
      </c>
      <c r="J26" s="158">
        <f>D6</f>
        <v>2022</v>
      </c>
      <c r="K26" s="156">
        <f>C6</f>
        <v>2021</v>
      </c>
      <c r="L26" s="157">
        <f>D6</f>
        <v>2022</v>
      </c>
      <c r="M26" s="322">
        <v>1000</v>
      </c>
      <c r="O26" s="154">
        <f>C6</f>
        <v>2021</v>
      </c>
      <c r="P26" s="158">
        <f>D6</f>
        <v>2022</v>
      </c>
      <c r="Q26" s="149"/>
    </row>
    <row r="27" spans="1:17" ht="19.5" customHeight="1" x14ac:dyDescent="0.25">
      <c r="A27" s="28" t="s">
        <v>116</v>
      </c>
      <c r="B27" s="20"/>
      <c r="C27" s="249">
        <f>C28+C29</f>
        <v>290687.46999999986</v>
      </c>
      <c r="D27" s="250">
        <f>D28+D29</f>
        <v>305322.30999999982</v>
      </c>
      <c r="E27" s="260">
        <f>C27/$C$40</f>
        <v>0.37541104567602368</v>
      </c>
      <c r="F27" s="261">
        <f>D27/$D$40</f>
        <v>0.42114805177256898</v>
      </c>
      <c r="G27" s="65">
        <f>(D27-C27)/C27</f>
        <v>5.0345616892258804E-2</v>
      </c>
      <c r="I27" s="249">
        <f>I28+I29</f>
        <v>72189.366000000009</v>
      </c>
      <c r="J27" s="250">
        <f>J28+J29</f>
        <v>76476.109999999942</v>
      </c>
      <c r="K27" s="260">
        <f>I27/$I$40</f>
        <v>0.34386573462276832</v>
      </c>
      <c r="L27" s="261">
        <f>J27/$J$40</f>
        <v>0.38238959160189323</v>
      </c>
      <c r="M27" s="65">
        <f>(J27-I27)/I27</f>
        <v>5.9381931682291444E-2</v>
      </c>
      <c r="O27" s="287">
        <f t="shared" ref="O27" si="15">(I27/C27)*10</f>
        <v>2.4834013657348235</v>
      </c>
      <c r="P27" s="288">
        <f t="shared" ref="P27" si="16">(J27/D27)*10</f>
        <v>2.5047665203371476</v>
      </c>
      <c r="Q27" s="65">
        <f>(P27-O27)/O27</f>
        <v>8.6031822713451365E-3</v>
      </c>
    </row>
    <row r="28" spans="1:17" ht="20.100000000000001" customHeight="1" x14ac:dyDescent="0.25">
      <c r="A28" s="13" t="s">
        <v>4</v>
      </c>
      <c r="B28" s="1"/>
      <c r="C28" s="268">
        <v>171071.45999999993</v>
      </c>
      <c r="D28" s="269">
        <v>163290.61999999991</v>
      </c>
      <c r="E28" s="258">
        <f>C28/$C$40</f>
        <v>0.22093183336703184</v>
      </c>
      <c r="F28" s="259">
        <f>D28/$D$40</f>
        <v>0.22523583843491451</v>
      </c>
      <c r="G28" s="64">
        <f>(D28-C28)/C28</f>
        <v>-4.548298120563201E-2</v>
      </c>
      <c r="I28" s="268">
        <v>43691.385000000002</v>
      </c>
      <c r="J28" s="269">
        <v>43785.932999999983</v>
      </c>
      <c r="K28" s="258">
        <f>I28/$I$40</f>
        <v>0.20811888276884435</v>
      </c>
      <c r="L28" s="259">
        <f>J28/$J$40</f>
        <v>0.21893484171433231</v>
      </c>
      <c r="M28" s="64">
        <f>(J28-I28)/I28</f>
        <v>2.1639964034095203E-3</v>
      </c>
      <c r="O28" s="285">
        <f t="shared" ref="O28:O40" si="17">(I28/C28)*10</f>
        <v>2.5539844577231068</v>
      </c>
      <c r="P28" s="286">
        <f t="shared" ref="P28:P40" si="18">(J28/D28)*10</f>
        <v>2.6814726406207541</v>
      </c>
      <c r="Q28" s="64">
        <f>(P28-O28)/O28</f>
        <v>4.9917368334850325E-2</v>
      </c>
    </row>
    <row r="29" spans="1:17" ht="20.100000000000001" customHeight="1" x14ac:dyDescent="0.25">
      <c r="A29" s="13" t="s">
        <v>5</v>
      </c>
      <c r="B29" s="1"/>
      <c r="C29" s="268">
        <v>119616.00999999992</v>
      </c>
      <c r="D29" s="269">
        <v>142031.68999999992</v>
      </c>
      <c r="E29" s="258">
        <f>C29/$C$40</f>
        <v>0.15447921230899184</v>
      </c>
      <c r="F29" s="259">
        <f>D29/$D$40</f>
        <v>0.19591221333765443</v>
      </c>
      <c r="G29" s="64">
        <f t="shared" ref="G29:G40" si="19">(D29-C29)/C29</f>
        <v>0.18739698807876978</v>
      </c>
      <c r="I29" s="268">
        <v>28497.981000000007</v>
      </c>
      <c r="J29" s="269">
        <v>32690.176999999963</v>
      </c>
      <c r="K29" s="258">
        <f t="shared" ref="K29:K39" si="20">I29/$I$40</f>
        <v>0.13574685185392396</v>
      </c>
      <c r="L29" s="259">
        <f t="shared" ref="L29:L39" si="21">J29/$J$40</f>
        <v>0.16345474988756095</v>
      </c>
      <c r="M29" s="64">
        <f t="shared" ref="M29:M40" si="22">(J29-I29)/I29</f>
        <v>0.1471050177203766</v>
      </c>
      <c r="O29" s="285">
        <f t="shared" si="17"/>
        <v>2.3824554087701157</v>
      </c>
      <c r="P29" s="286">
        <f t="shared" si="18"/>
        <v>2.3016114924774875</v>
      </c>
      <c r="Q29" s="64">
        <f t="shared" ref="Q29:Q38" si="23">(P29-O29)/O29</f>
        <v>-3.3933023885790968E-2</v>
      </c>
    </row>
    <row r="30" spans="1:17" ht="20.100000000000001" customHeight="1" x14ac:dyDescent="0.25">
      <c r="A30" s="28" t="s">
        <v>38</v>
      </c>
      <c r="B30" s="20"/>
      <c r="C30" s="249">
        <f>C31+C32</f>
        <v>243594.26999999987</v>
      </c>
      <c r="D30" s="250">
        <f>D31+D32</f>
        <v>193745.33999999988</v>
      </c>
      <c r="E30" s="260">
        <f>C30/$C$40</f>
        <v>0.31459209308673552</v>
      </c>
      <c r="F30" s="261">
        <f>D30/$D$40</f>
        <v>0.26724372837678967</v>
      </c>
      <c r="G30" s="65">
        <f>(D30-C30)/C30</f>
        <v>-0.20463917316281707</v>
      </c>
      <c r="I30" s="249">
        <f>I31+I32</f>
        <v>38208.569999999978</v>
      </c>
      <c r="J30" s="250">
        <f>J31+J32</f>
        <v>28191.482000000018</v>
      </c>
      <c r="K30" s="260">
        <f t="shared" si="20"/>
        <v>0.18200212468877283</v>
      </c>
      <c r="L30" s="261">
        <f t="shared" si="21"/>
        <v>0.14096074301676875</v>
      </c>
      <c r="M30" s="65">
        <f t="shared" si="22"/>
        <v>-0.2621686181922005</v>
      </c>
      <c r="O30" s="287">
        <f t="shared" si="17"/>
        <v>1.5685332007193764</v>
      </c>
      <c r="P30" s="288">
        <f t="shared" si="18"/>
        <v>1.455079229260432</v>
      </c>
      <c r="Q30" s="65">
        <f t="shared" si="23"/>
        <v>-7.2331252795229978E-2</v>
      </c>
    </row>
    <row r="31" spans="1:17" ht="20.100000000000001" customHeight="1" x14ac:dyDescent="0.25">
      <c r="A31" s="13"/>
      <c r="B31" s="1" t="s">
        <v>6</v>
      </c>
      <c r="C31" s="251">
        <v>228941.96999999988</v>
      </c>
      <c r="D31" s="252">
        <v>175385.70999999988</v>
      </c>
      <c r="E31" s="258">
        <f t="shared" ref="E31:E38" si="24">C31/$C$40</f>
        <v>0.29566924352408047</v>
      </c>
      <c r="F31" s="259">
        <f t="shared" ref="F31:F38" si="25">D31/$D$40</f>
        <v>0.24191926910040984</v>
      </c>
      <c r="G31" s="64">
        <f>(D31-C31)/C31</f>
        <v>-0.23392941014703436</v>
      </c>
      <c r="I31" s="251">
        <v>35711.538999999975</v>
      </c>
      <c r="J31" s="252">
        <v>25219.948000000019</v>
      </c>
      <c r="K31" s="258">
        <f>I31/$I$40</f>
        <v>0.17010780497427599</v>
      </c>
      <c r="L31" s="259">
        <f>J31/$J$40</f>
        <v>0.1261027216988547</v>
      </c>
      <c r="M31" s="64">
        <f>(J31-I31)/I31</f>
        <v>-0.29378714258156063</v>
      </c>
      <c r="O31" s="285">
        <f t="shared" si="17"/>
        <v>1.5598511273402598</v>
      </c>
      <c r="P31" s="286">
        <f t="shared" si="18"/>
        <v>1.4379705165261203</v>
      </c>
      <c r="Q31" s="64">
        <f t="shared" si="23"/>
        <v>-7.8136053292445343E-2</v>
      </c>
    </row>
    <row r="32" spans="1:17" ht="20.100000000000001" customHeight="1" x14ac:dyDescent="0.25">
      <c r="A32" s="13"/>
      <c r="B32" s="1" t="s">
        <v>39</v>
      </c>
      <c r="C32" s="251">
        <v>14652.299999999997</v>
      </c>
      <c r="D32" s="252">
        <v>18359.630000000005</v>
      </c>
      <c r="E32" s="262">
        <f t="shared" si="24"/>
        <v>1.8922849562655053E-2</v>
      </c>
      <c r="F32" s="263">
        <f t="shared" si="25"/>
        <v>2.5324459276379826E-2</v>
      </c>
      <c r="G32" s="64">
        <f>(D32-C32)/C32</f>
        <v>0.25302034492878306</v>
      </c>
      <c r="I32" s="251">
        <v>2497.0310000000013</v>
      </c>
      <c r="J32" s="252">
        <v>2971.5339999999997</v>
      </c>
      <c r="K32" s="262">
        <f>I32/$I$40</f>
        <v>1.1894319714496816E-2</v>
      </c>
      <c r="L32" s="263">
        <f>J32/$J$40</f>
        <v>1.4858021317914064E-2</v>
      </c>
      <c r="M32" s="64">
        <f>(J32-I32)/I32</f>
        <v>0.19002687591783926</v>
      </c>
      <c r="O32" s="285">
        <f t="shared" si="17"/>
        <v>1.7041904683906293</v>
      </c>
      <c r="P32" s="286">
        <f t="shared" si="18"/>
        <v>1.6185151879422401</v>
      </c>
      <c r="Q32" s="64">
        <f t="shared" si="23"/>
        <v>-5.0273301040873387E-2</v>
      </c>
    </row>
    <row r="33" spans="1:17" ht="20.100000000000001" customHeight="1" x14ac:dyDescent="0.25">
      <c r="A33" s="28" t="s">
        <v>134</v>
      </c>
      <c r="B33" s="20"/>
      <c r="C33" s="249">
        <f>SUM(C34:C36)</f>
        <v>222733.68999999997</v>
      </c>
      <c r="D33" s="250">
        <f>SUM(D34:D36)</f>
        <v>214962.49000000019</v>
      </c>
      <c r="E33" s="260">
        <f t="shared" si="24"/>
        <v>0.28765150238563542</v>
      </c>
      <c r="F33" s="261">
        <f t="shared" si="25"/>
        <v>0.29650972399521175</v>
      </c>
      <c r="G33" s="65">
        <f t="shared" si="19"/>
        <v>-3.4890096778802435E-2</v>
      </c>
      <c r="I33" s="249">
        <f>SUM(I34:I36)</f>
        <v>94262.015000000029</v>
      </c>
      <c r="J33" s="250">
        <f>SUM(J34:J36)</f>
        <v>91273.575999999986</v>
      </c>
      <c r="K33" s="260">
        <f t="shared" si="20"/>
        <v>0.44900625716809056</v>
      </c>
      <c r="L33" s="261">
        <f t="shared" si="21"/>
        <v>0.45637867107367758</v>
      </c>
      <c r="M33" s="65">
        <f t="shared" si="22"/>
        <v>-3.170353402693589E-2</v>
      </c>
      <c r="O33" s="287">
        <f t="shared" si="17"/>
        <v>4.2320501671749806</v>
      </c>
      <c r="P33" s="288">
        <f t="shared" si="18"/>
        <v>4.2460233876152023</v>
      </c>
      <c r="Q33" s="65">
        <f t="shared" si="23"/>
        <v>3.3017615312318439E-3</v>
      </c>
    </row>
    <row r="34" spans="1:17" ht="20.100000000000001" customHeight="1" x14ac:dyDescent="0.25">
      <c r="A34" s="13"/>
      <c r="B34" s="4" t="s">
        <v>7</v>
      </c>
      <c r="C34" s="251">
        <v>212281.85999999996</v>
      </c>
      <c r="D34" s="252">
        <v>201830.24000000017</v>
      </c>
      <c r="E34" s="258">
        <f t="shared" si="24"/>
        <v>0.27415338900108521</v>
      </c>
      <c r="F34" s="259">
        <f t="shared" si="25"/>
        <v>0.27839568082918714</v>
      </c>
      <c r="G34" s="64">
        <f t="shared" si="19"/>
        <v>-4.9234635498293607E-2</v>
      </c>
      <c r="I34" s="251">
        <v>90512.964000000036</v>
      </c>
      <c r="J34" s="252">
        <v>86801.505999999979</v>
      </c>
      <c r="K34" s="258">
        <f t="shared" si="20"/>
        <v>0.43114808431402751</v>
      </c>
      <c r="L34" s="259">
        <f t="shared" si="21"/>
        <v>0.43401779235070015</v>
      </c>
      <c r="M34" s="64">
        <f t="shared" si="22"/>
        <v>-4.1004711767035441E-2</v>
      </c>
      <c r="O34" s="285">
        <f t="shared" si="17"/>
        <v>4.263810577126093</v>
      </c>
      <c r="P34" s="286">
        <f t="shared" si="18"/>
        <v>4.3007185642746055</v>
      </c>
      <c r="Q34" s="64">
        <f t="shared" si="23"/>
        <v>8.6561038491042314E-3</v>
      </c>
    </row>
    <row r="35" spans="1:17" ht="20.100000000000001" customHeight="1" x14ac:dyDescent="0.25">
      <c r="A35" s="13"/>
      <c r="B35" s="4" t="s">
        <v>8</v>
      </c>
      <c r="C35" s="251">
        <v>7045.7600000000011</v>
      </c>
      <c r="D35" s="252">
        <v>6639.8900000000021</v>
      </c>
      <c r="E35" s="258">
        <f t="shared" si="24"/>
        <v>9.0993124993736484E-3</v>
      </c>
      <c r="F35" s="259">
        <f t="shared" si="25"/>
        <v>9.1587697521486894E-3</v>
      </c>
      <c r="G35" s="64">
        <f t="shared" si="19"/>
        <v>-5.7604857389408515E-2</v>
      </c>
      <c r="I35" s="251">
        <v>3052.8480000000018</v>
      </c>
      <c r="J35" s="252">
        <v>3150.898000000002</v>
      </c>
      <c r="K35" s="258">
        <f t="shared" si="20"/>
        <v>1.4541890009279891E-2</v>
      </c>
      <c r="L35" s="259">
        <f t="shared" si="21"/>
        <v>1.5754862523724388E-2</v>
      </c>
      <c r="M35" s="64">
        <f t="shared" si="22"/>
        <v>3.2117550562622221E-2</v>
      </c>
      <c r="O35" s="285">
        <f t="shared" si="17"/>
        <v>4.3328867290398785</v>
      </c>
      <c r="P35" s="286">
        <f t="shared" si="18"/>
        <v>4.7454069269219836</v>
      </c>
      <c r="Q35" s="64">
        <f t="shared" si="23"/>
        <v>9.5206780993676063E-2</v>
      </c>
    </row>
    <row r="36" spans="1:17" ht="20.100000000000001" customHeight="1" x14ac:dyDescent="0.25">
      <c r="A36" s="37"/>
      <c r="B36" s="38" t="s">
        <v>9</v>
      </c>
      <c r="C36" s="253">
        <v>3406.0700000000006</v>
      </c>
      <c r="D36" s="254">
        <v>6492.3600000000042</v>
      </c>
      <c r="E36" s="262">
        <f t="shared" si="24"/>
        <v>4.3988008851765601E-3</v>
      </c>
      <c r="F36" s="263">
        <f t="shared" si="25"/>
        <v>8.9552734138758448E-3</v>
      </c>
      <c r="G36" s="64">
        <f t="shared" si="19"/>
        <v>0.90611467174779237</v>
      </c>
      <c r="I36" s="253">
        <v>696.20299999999997</v>
      </c>
      <c r="J36" s="254">
        <v>1321.1719999999989</v>
      </c>
      <c r="K36" s="262">
        <f t="shared" si="20"/>
        <v>3.3162828447831933E-3</v>
      </c>
      <c r="L36" s="263">
        <f t="shared" si="21"/>
        <v>6.6060161992530274E-3</v>
      </c>
      <c r="M36" s="64">
        <f t="shared" si="22"/>
        <v>0.89768214155928505</v>
      </c>
      <c r="O36" s="285">
        <f t="shared" si="17"/>
        <v>2.0440067291629354</v>
      </c>
      <c r="P36" s="286">
        <f t="shared" si="18"/>
        <v>2.0349641732744304</v>
      </c>
      <c r="Q36" s="64">
        <f t="shared" si="23"/>
        <v>-4.4239364574930337E-3</v>
      </c>
    </row>
    <row r="37" spans="1:17" ht="20.100000000000001" customHeight="1" x14ac:dyDescent="0.25">
      <c r="A37" s="13" t="s">
        <v>135</v>
      </c>
      <c r="B37" s="4"/>
      <c r="C37" s="235">
        <v>1023.3399999999999</v>
      </c>
      <c r="D37" s="236">
        <v>1006.3100000000002</v>
      </c>
      <c r="E37" s="258">
        <f t="shared" si="24"/>
        <v>1.3216019922774871E-3</v>
      </c>
      <c r="F37" s="259">
        <f t="shared" si="25"/>
        <v>1.3880593788880157E-3</v>
      </c>
      <c r="G37" s="66">
        <f>(D37-C37)/C37</f>
        <v>-1.664158539683756E-2</v>
      </c>
      <c r="I37" s="235">
        <v>229.67499999999998</v>
      </c>
      <c r="J37" s="236">
        <v>233.17299999999994</v>
      </c>
      <c r="K37" s="258">
        <f>I37/$I$40</f>
        <v>1.0940304227008214E-3</v>
      </c>
      <c r="L37" s="259">
        <f>J37/$J$40</f>
        <v>1.1658925675297593E-3</v>
      </c>
      <c r="M37" s="66">
        <f>(J37-I37)/I37</f>
        <v>1.5230216610427614E-2</v>
      </c>
      <c r="O37" s="289">
        <f t="shared" si="17"/>
        <v>2.244366486211816</v>
      </c>
      <c r="P37" s="290">
        <f t="shared" si="18"/>
        <v>2.317109041945324</v>
      </c>
      <c r="Q37" s="66">
        <f t="shared" si="23"/>
        <v>3.2411175349658448E-2</v>
      </c>
    </row>
    <row r="38" spans="1:17" ht="20.100000000000001" customHeight="1" x14ac:dyDescent="0.25">
      <c r="A38" s="13" t="s">
        <v>10</v>
      </c>
      <c r="B38" s="1"/>
      <c r="C38" s="235">
        <v>4948.9500000000053</v>
      </c>
      <c r="D38" s="236">
        <v>2872.9299999999994</v>
      </c>
      <c r="E38" s="258">
        <f t="shared" si="24"/>
        <v>6.3913676585315507E-3</v>
      </c>
      <c r="F38" s="259">
        <f t="shared" si="25"/>
        <v>3.9627922125276957E-3</v>
      </c>
      <c r="G38" s="64">
        <f t="shared" si="19"/>
        <v>-0.41948696188080375</v>
      </c>
      <c r="I38" s="235">
        <v>2618.6890000000012</v>
      </c>
      <c r="J38" s="236">
        <v>1988.3910000000012</v>
      </c>
      <c r="K38" s="258">
        <f t="shared" si="20"/>
        <v>1.2473823592432754E-2</v>
      </c>
      <c r="L38" s="259">
        <f t="shared" si="21"/>
        <v>9.9421900830845237E-3</v>
      </c>
      <c r="M38" s="64">
        <f t="shared" si="22"/>
        <v>-0.24069219368928488</v>
      </c>
      <c r="O38" s="285">
        <f t="shared" si="17"/>
        <v>5.2914032269471267</v>
      </c>
      <c r="P38" s="286">
        <f t="shared" si="18"/>
        <v>6.9211258192855425</v>
      </c>
      <c r="Q38" s="64">
        <f t="shared" si="23"/>
        <v>0.30799440572565923</v>
      </c>
    </row>
    <row r="39" spans="1:17" ht="20.100000000000001" customHeight="1" thickBot="1" x14ac:dyDescent="0.3">
      <c r="A39" s="13" t="s">
        <v>11</v>
      </c>
      <c r="B39" s="15"/>
      <c r="C39" s="255">
        <v>11330.12</v>
      </c>
      <c r="D39" s="256">
        <v>7066.810000000004</v>
      </c>
      <c r="E39" s="264">
        <f>C39/$C$40</f>
        <v>1.4632389200796415E-2</v>
      </c>
      <c r="F39" s="265">
        <f>D39/$D$40</f>
        <v>9.7476442640136961E-3</v>
      </c>
      <c r="G39" s="67">
        <f t="shared" si="19"/>
        <v>-0.37628109852322805</v>
      </c>
      <c r="I39" s="255">
        <v>2426.4320000000002</v>
      </c>
      <c r="J39" s="256">
        <v>1832.5390000000004</v>
      </c>
      <c r="K39" s="264">
        <f t="shared" si="20"/>
        <v>1.1558029505234787E-2</v>
      </c>
      <c r="L39" s="265">
        <f t="shared" si="21"/>
        <v>9.1629116570461355E-3</v>
      </c>
      <c r="M39" s="67">
        <f t="shared" si="22"/>
        <v>-0.24475979545274698</v>
      </c>
      <c r="O39" s="291">
        <f t="shared" si="17"/>
        <v>2.1415766117216766</v>
      </c>
      <c r="P39" s="292">
        <f t="shared" si="18"/>
        <v>2.5931629688643101</v>
      </c>
      <c r="Q39" s="67">
        <f>(P39-O39)/O39</f>
        <v>0.2108663097415833</v>
      </c>
    </row>
    <row r="40" spans="1:17" ht="26.25" customHeight="1" thickBot="1" x14ac:dyDescent="0.3">
      <c r="A40" s="17" t="s">
        <v>12</v>
      </c>
      <c r="B40" s="59"/>
      <c r="C40" s="257">
        <f>C28+C29+C30+C33+C37+C38+C39</f>
        <v>774317.83999999962</v>
      </c>
      <c r="D40" s="274">
        <f>D28+D29+D30+D33+D37+D38+D39</f>
        <v>724976.19000000006</v>
      </c>
      <c r="E40" s="266">
        <f>C40/$C$40</f>
        <v>1</v>
      </c>
      <c r="F40" s="267">
        <f>D40/$D$40</f>
        <v>1</v>
      </c>
      <c r="G40" s="67">
        <f t="shared" si="19"/>
        <v>-6.3722734323155436E-2</v>
      </c>
      <c r="H40" s="2"/>
      <c r="I40" s="257">
        <f>I28+I29+I30+I33+I37+I38+I39</f>
        <v>209934.747</v>
      </c>
      <c r="J40" s="274">
        <f>J28+J29+J30+J33+J37+J38+J39</f>
        <v>199995.27099999995</v>
      </c>
      <c r="K40" s="266">
        <f>K28+K29+K30+K33+K37+K38+K39</f>
        <v>1.0000000000000002</v>
      </c>
      <c r="L40" s="267">
        <f>L28+L29+L30+L33+L37+L38+L39</f>
        <v>1</v>
      </c>
      <c r="M40" s="67">
        <f t="shared" si="22"/>
        <v>-4.7345549710263321E-2</v>
      </c>
      <c r="N40" s="2"/>
      <c r="O40" s="293">
        <f t="shared" si="17"/>
        <v>2.7112218801519554</v>
      </c>
      <c r="P40" s="294">
        <f t="shared" si="18"/>
        <v>2.758646059810598</v>
      </c>
      <c r="Q40" s="67">
        <f>(P40-O40)/O40</f>
        <v>1.7491810613443619E-2</v>
      </c>
    </row>
    <row r="42" spans="1:17" x14ac:dyDescent="0.25">
      <c r="A42" s="2"/>
    </row>
    <row r="43" spans="1:17" ht="8.25" customHeight="1" thickBot="1" x14ac:dyDescent="0.3"/>
    <row r="44" spans="1:17" ht="15" customHeight="1" x14ac:dyDescent="0.25">
      <c r="A44" s="437" t="s">
        <v>15</v>
      </c>
      <c r="B44" s="451"/>
      <c r="C44" s="454" t="s">
        <v>1</v>
      </c>
      <c r="D44" s="455"/>
      <c r="E44" s="450" t="s">
        <v>105</v>
      </c>
      <c r="F44" s="450"/>
      <c r="G44" s="148" t="s">
        <v>0</v>
      </c>
      <c r="I44" s="456">
        <v>1000</v>
      </c>
      <c r="J44" s="455"/>
      <c r="K44" s="450" t="s">
        <v>105</v>
      </c>
      <c r="L44" s="450"/>
      <c r="M44" s="148" t="s">
        <v>0</v>
      </c>
      <c r="O44" s="462" t="s">
        <v>22</v>
      </c>
      <c r="P44" s="450"/>
      <c r="Q44" s="148" t="s">
        <v>0</v>
      </c>
    </row>
    <row r="45" spans="1:17" ht="15" customHeight="1" x14ac:dyDescent="0.25">
      <c r="A45" s="452"/>
      <c r="B45" s="453"/>
      <c r="C45" s="457" t="str">
        <f>C5</f>
        <v>jan-jun</v>
      </c>
      <c r="D45" s="458"/>
      <c r="E45" s="459" t="str">
        <f>C25</f>
        <v>jan-jun</v>
      </c>
      <c r="F45" s="459"/>
      <c r="G45" s="149" t="str">
        <f>G25</f>
        <v>2022 /2021</v>
      </c>
      <c r="I45" s="460" t="str">
        <f>C5</f>
        <v>jan-jun</v>
      </c>
      <c r="J45" s="458"/>
      <c r="K45" s="446" t="str">
        <f>C25</f>
        <v>jan-jun</v>
      </c>
      <c r="L45" s="447"/>
      <c r="M45" s="149" t="str">
        <f>G45</f>
        <v>2022 /2021</v>
      </c>
      <c r="O45" s="460" t="str">
        <f>C5</f>
        <v>jan-jun</v>
      </c>
      <c r="P45" s="458"/>
      <c r="Q45" s="149" t="str">
        <f>Q25</f>
        <v>2022 /2021</v>
      </c>
    </row>
    <row r="46" spans="1:17" ht="15.75" customHeight="1" x14ac:dyDescent="0.25">
      <c r="A46" s="452"/>
      <c r="B46" s="453"/>
      <c r="C46" s="159">
        <f>C6</f>
        <v>2021</v>
      </c>
      <c r="D46" s="157">
        <f>D6</f>
        <v>2022</v>
      </c>
      <c r="E46" s="244">
        <f>C26</f>
        <v>2021</v>
      </c>
      <c r="F46" s="157">
        <f>D26</f>
        <v>2022</v>
      </c>
      <c r="G46" s="149" t="s">
        <v>1</v>
      </c>
      <c r="I46" s="154">
        <f>C6</f>
        <v>2021</v>
      </c>
      <c r="J46" s="158">
        <f>D6</f>
        <v>2022</v>
      </c>
      <c r="K46" s="156">
        <f>C26</f>
        <v>2021</v>
      </c>
      <c r="L46" s="157">
        <f>D26</f>
        <v>2022</v>
      </c>
      <c r="M46" s="322">
        <v>1000</v>
      </c>
      <c r="O46" s="154">
        <f>O26</f>
        <v>2021</v>
      </c>
      <c r="P46" s="158">
        <f>P26</f>
        <v>2022</v>
      </c>
      <c r="Q46" s="149"/>
    </row>
    <row r="47" spans="1:17" s="375" customFormat="1" ht="15.75" customHeight="1" x14ac:dyDescent="0.25">
      <c r="A47" s="28" t="s">
        <v>116</v>
      </c>
      <c r="B47" s="20"/>
      <c r="C47" s="249">
        <f>C48+C49</f>
        <v>444252.36</v>
      </c>
      <c r="D47" s="250">
        <f>D48+D49</f>
        <v>407246.08999999985</v>
      </c>
      <c r="E47" s="260">
        <f>C47/$C$60</f>
        <v>0.51570741843008816</v>
      </c>
      <c r="F47" s="261">
        <f>D47/$D$60</f>
        <v>0.4942003260163757</v>
      </c>
      <c r="G47" s="65">
        <f>(D47-C47)/C47</f>
        <v>-8.3300108974097828E-2</v>
      </c>
      <c r="H47"/>
      <c r="I47" s="249">
        <f>I48+I49</f>
        <v>131640.40999999986</v>
      </c>
      <c r="J47" s="250">
        <f>J48+J49</f>
        <v>130149.94599999979</v>
      </c>
      <c r="K47" s="260">
        <f>I47/$I$60</f>
        <v>0.57659002723989561</v>
      </c>
      <c r="L47" s="261">
        <f>J47/$J$60</f>
        <v>0.55942684201078319</v>
      </c>
      <c r="M47" s="65">
        <f>(J47-I47)/I47</f>
        <v>-1.1322237601660972E-2</v>
      </c>
      <c r="N47"/>
      <c r="O47" s="287">
        <f t="shared" ref="O47" si="26">(I47/C47)*10</f>
        <v>2.9631898860368433</v>
      </c>
      <c r="P47" s="288">
        <f t="shared" ref="P47" si="27">(J47/D47)*10</f>
        <v>3.1958550172943303</v>
      </c>
      <c r="Q47" s="65">
        <f>(P47-O47)/O47</f>
        <v>7.8518468341786898E-2</v>
      </c>
    </row>
    <row r="48" spans="1:17" ht="20.100000000000001" customHeight="1" x14ac:dyDescent="0.25">
      <c r="A48" s="13" t="s">
        <v>4</v>
      </c>
      <c r="B48" s="1"/>
      <c r="C48" s="268">
        <v>212539.99999999991</v>
      </c>
      <c r="D48" s="269">
        <v>199862.58999999991</v>
      </c>
      <c r="E48" s="258">
        <f>C48/$C$60</f>
        <v>0.24672565546558017</v>
      </c>
      <c r="F48" s="259">
        <f>D48/$D$60</f>
        <v>0.24253678442063673</v>
      </c>
      <c r="G48" s="64">
        <f>(D48-C48)/C48</f>
        <v>-5.9647172296979432E-2</v>
      </c>
      <c r="I48" s="268">
        <v>73911.992999999973</v>
      </c>
      <c r="J48" s="269">
        <v>75486.110999999888</v>
      </c>
      <c r="K48" s="258">
        <f>I48/$I$60</f>
        <v>0.32373735433690159</v>
      </c>
      <c r="L48" s="259">
        <f>J48/$J$60</f>
        <v>0.3244638817783716</v>
      </c>
      <c r="M48" s="64">
        <f>(J48-I48)/I48</f>
        <v>2.1297193271461581E-2</v>
      </c>
      <c r="O48" s="285">
        <f t="shared" ref="O48:O60" si="28">(I48/C48)*10</f>
        <v>3.4775568363602147</v>
      </c>
      <c r="P48" s="286">
        <f t="shared" ref="P48:P60" si="29">(J48/D48)*10</f>
        <v>3.7769004694675439</v>
      </c>
      <c r="Q48" s="64">
        <f>(P48-O48)/O48</f>
        <v>8.6078717672559216E-2</v>
      </c>
    </row>
    <row r="49" spans="1:17" ht="20.100000000000001" customHeight="1" x14ac:dyDescent="0.25">
      <c r="A49" s="13" t="s">
        <v>5</v>
      </c>
      <c r="B49" s="1"/>
      <c r="C49" s="268">
        <v>231712.3600000001</v>
      </c>
      <c r="D49" s="269">
        <v>207383.49999999994</v>
      </c>
      <c r="E49" s="258">
        <f>C49/$C$60</f>
        <v>0.26898176296450799</v>
      </c>
      <c r="F49" s="259">
        <f>D49/$D$60</f>
        <v>0.251663541595739</v>
      </c>
      <c r="G49" s="64">
        <f>(D49-C49)/C49</f>
        <v>-0.10499595274071763</v>
      </c>
      <c r="I49" s="268">
        <v>57728.416999999892</v>
      </c>
      <c r="J49" s="269">
        <v>54663.834999999905</v>
      </c>
      <c r="K49" s="258">
        <f>I49/$I$60</f>
        <v>0.25285267290299401</v>
      </c>
      <c r="L49" s="259">
        <f>J49/$J$60</f>
        <v>0.23496296023241159</v>
      </c>
      <c r="M49" s="64">
        <f>(J49-I49)/I49</f>
        <v>-5.308619496702973E-2</v>
      </c>
      <c r="O49" s="285">
        <f t="shared" si="28"/>
        <v>2.491382721232474</v>
      </c>
      <c r="P49" s="286">
        <f t="shared" si="29"/>
        <v>2.6358815913512852</v>
      </c>
      <c r="Q49" s="64">
        <f>(P49-O49)/O49</f>
        <v>5.7999467077996116E-2</v>
      </c>
    </row>
    <row r="50" spans="1:17" ht="20.100000000000001" customHeight="1" x14ac:dyDescent="0.25">
      <c r="A50" s="28" t="s">
        <v>38</v>
      </c>
      <c r="B50" s="20"/>
      <c r="C50" s="249">
        <f>C51+C52</f>
        <v>332333.46000000049</v>
      </c>
      <c r="D50" s="250">
        <f>D51+D52</f>
        <v>339026.75000000023</v>
      </c>
      <c r="E50" s="260">
        <f>C50/$C$60</f>
        <v>0.38578710243551484</v>
      </c>
      <c r="F50" s="261">
        <f>D50/$D$60</f>
        <v>0.41141495153034491</v>
      </c>
      <c r="G50" s="65">
        <f>(D50-C50)/C50</f>
        <v>2.0140283196280435E-2</v>
      </c>
      <c r="I50" s="249">
        <f>I51+I52</f>
        <v>40803.637999999955</v>
      </c>
      <c r="J50" s="250">
        <f>J51+J52</f>
        <v>43655.769000000029</v>
      </c>
      <c r="K50" s="260">
        <f>I50/$I$60</f>
        <v>0.17872149399950091</v>
      </c>
      <c r="L50" s="261">
        <f>J50/$J$60</f>
        <v>0.1876467085681488</v>
      </c>
      <c r="M50" s="65">
        <f>(J50-I50)/I50</f>
        <v>6.9898938913242906E-2</v>
      </c>
      <c r="O50" s="287">
        <f t="shared" si="28"/>
        <v>1.2277920495877814</v>
      </c>
      <c r="P50" s="288">
        <f t="shared" si="29"/>
        <v>1.2876791875567339</v>
      </c>
      <c r="Q50" s="65">
        <f>(P50-O50)/O50</f>
        <v>4.87762874739733E-2</v>
      </c>
    </row>
    <row r="51" spans="1:17" ht="20.100000000000001" customHeight="1" x14ac:dyDescent="0.25">
      <c r="A51" s="13"/>
      <c r="B51" s="1" t="s">
        <v>6</v>
      </c>
      <c r="C51" s="251">
        <v>318545.94000000047</v>
      </c>
      <c r="D51" s="252">
        <v>327476.93000000023</v>
      </c>
      <c r="E51" s="258">
        <f t="shared" ref="E51:E57" si="30">C51/$C$60</f>
        <v>0.36978195089112414</v>
      </c>
      <c r="F51" s="259">
        <f t="shared" ref="F51:F57" si="31">D51/$D$60</f>
        <v>0.39739904088174799</v>
      </c>
      <c r="G51" s="64">
        <f t="shared" ref="G51:G59" si="32">(D51-C51)/C51</f>
        <v>2.8036740948573211E-2</v>
      </c>
      <c r="I51" s="251">
        <v>38131.474999999955</v>
      </c>
      <c r="J51" s="252">
        <v>41170.633000000031</v>
      </c>
      <c r="K51" s="258">
        <f t="shared" ref="K51:K58" si="33">I51/$I$60</f>
        <v>0.16701731792651964</v>
      </c>
      <c r="L51" s="259">
        <f t="shared" ref="L51:L58" si="34">J51/$J$60</f>
        <v>0.17696478493179699</v>
      </c>
      <c r="M51" s="64">
        <f t="shared" ref="M51:M58" si="35">(J51-I51)/I51</f>
        <v>7.9702083383873287E-2</v>
      </c>
      <c r="O51" s="285">
        <f t="shared" si="28"/>
        <v>1.1970479046130647</v>
      </c>
      <c r="P51" s="286">
        <f t="shared" si="29"/>
        <v>1.257207126010373</v>
      </c>
      <c r="Q51" s="64">
        <f t="shared" ref="Q51:Q58" si="36">(P51-O51)/O51</f>
        <v>5.0256319037419214E-2</v>
      </c>
    </row>
    <row r="52" spans="1:17" ht="20.100000000000001" customHeight="1" x14ac:dyDescent="0.25">
      <c r="A52" s="13"/>
      <c r="B52" s="1" t="s">
        <v>39</v>
      </c>
      <c r="C52" s="251">
        <v>13787.52</v>
      </c>
      <c r="D52" s="252">
        <v>11549.820000000002</v>
      </c>
      <c r="E52" s="262">
        <f t="shared" si="30"/>
        <v>1.6005151544390691E-2</v>
      </c>
      <c r="F52" s="263">
        <f t="shared" si="31"/>
        <v>1.4015910648596919E-2</v>
      </c>
      <c r="G52" s="64">
        <f t="shared" si="32"/>
        <v>-0.16229894861439903</v>
      </c>
      <c r="I52" s="251">
        <v>2672.1629999999996</v>
      </c>
      <c r="J52" s="252">
        <v>2485.1360000000004</v>
      </c>
      <c r="K52" s="262">
        <f t="shared" si="33"/>
        <v>1.1704176072981257E-2</v>
      </c>
      <c r="L52" s="263">
        <f t="shared" si="34"/>
        <v>1.0681923636351814E-2</v>
      </c>
      <c r="M52" s="64">
        <f t="shared" si="35"/>
        <v>-6.999086507821535E-2</v>
      </c>
      <c r="O52" s="285">
        <f t="shared" si="28"/>
        <v>1.938102718980643</v>
      </c>
      <c r="P52" s="286">
        <f t="shared" si="29"/>
        <v>2.15166643289679</v>
      </c>
      <c r="Q52" s="64">
        <f t="shared" si="36"/>
        <v>0.11019215432940117</v>
      </c>
    </row>
    <row r="53" spans="1:17" ht="20.100000000000001" customHeight="1" x14ac:dyDescent="0.25">
      <c r="A53" s="28" t="s">
        <v>134</v>
      </c>
      <c r="B53" s="20"/>
      <c r="C53" s="249">
        <f>SUM(C54:C56)</f>
        <v>71884.679999999993</v>
      </c>
      <c r="D53" s="250">
        <f>SUM(D54:D56)</f>
        <v>61447.739999999976</v>
      </c>
      <c r="E53" s="260">
        <f>C53/$C$60</f>
        <v>8.3446856078542811E-2</v>
      </c>
      <c r="F53" s="261">
        <f>D53/$D$60</f>
        <v>7.4567918235800598E-2</v>
      </c>
      <c r="G53" s="65">
        <f>(D53-C53)/C53</f>
        <v>-0.1451900460571017</v>
      </c>
      <c r="I53" s="249">
        <f>SUM(I54:I56)</f>
        <v>51514.68900000002</v>
      </c>
      <c r="J53" s="250">
        <f>SUM(J54:J56)</f>
        <v>52390.522000000026</v>
      </c>
      <c r="K53" s="260">
        <f t="shared" si="33"/>
        <v>0.2256363067675404</v>
      </c>
      <c r="L53" s="261">
        <f t="shared" si="34"/>
        <v>0.22519152081520283</v>
      </c>
      <c r="M53" s="65">
        <f t="shared" si="35"/>
        <v>1.700161676216284E-2</v>
      </c>
      <c r="O53" s="287">
        <f t="shared" si="28"/>
        <v>7.1662959339876062</v>
      </c>
      <c r="P53" s="288">
        <f t="shared" si="29"/>
        <v>8.5260291102650871</v>
      </c>
      <c r="Q53" s="65">
        <f t="shared" si="36"/>
        <v>0.18974002592171385</v>
      </c>
    </row>
    <row r="54" spans="1:17" ht="20.100000000000001" customHeight="1" x14ac:dyDescent="0.25">
      <c r="A54" s="13"/>
      <c r="B54" s="4" t="s">
        <v>7</v>
      </c>
      <c r="C54" s="251">
        <v>65707.699999999983</v>
      </c>
      <c r="D54" s="252">
        <v>56169.339999999982</v>
      </c>
      <c r="E54" s="258">
        <f>C54/$C$60</f>
        <v>7.6276349636001245E-2</v>
      </c>
      <c r="F54" s="259">
        <f>D54/$D$60</f>
        <v>6.816248656954485E-2</v>
      </c>
      <c r="G54" s="64">
        <f>(D54-C54)/C54</f>
        <v>-0.14516350442946568</v>
      </c>
      <c r="I54" s="251">
        <v>46727.241000000024</v>
      </c>
      <c r="J54" s="252">
        <v>47070.053000000029</v>
      </c>
      <c r="K54" s="258">
        <f t="shared" si="33"/>
        <v>0.2046671015460618</v>
      </c>
      <c r="L54" s="259">
        <f t="shared" si="34"/>
        <v>0.20232241281967378</v>
      </c>
      <c r="M54" s="64">
        <f t="shared" si="35"/>
        <v>7.3364485611295818E-3</v>
      </c>
      <c r="O54" s="285">
        <f t="shared" si="28"/>
        <v>7.1113797926270497</v>
      </c>
      <c r="P54" s="286">
        <f t="shared" si="29"/>
        <v>8.3800260070707679</v>
      </c>
      <c r="Q54" s="64">
        <f t="shared" si="36"/>
        <v>0.17839663348581491</v>
      </c>
    </row>
    <row r="55" spans="1:17" ht="20.100000000000001" customHeight="1" x14ac:dyDescent="0.25">
      <c r="A55" s="13"/>
      <c r="B55" s="4" t="s">
        <v>8</v>
      </c>
      <c r="C55" s="251">
        <v>4586.8700000000035</v>
      </c>
      <c r="D55" s="252">
        <v>4562.0199999999986</v>
      </c>
      <c r="E55" s="258">
        <f t="shared" si="30"/>
        <v>5.3246377495314162E-3</v>
      </c>
      <c r="F55" s="259">
        <f t="shared" si="31"/>
        <v>5.5360918782381098E-3</v>
      </c>
      <c r="G55" s="64">
        <f t="shared" si="32"/>
        <v>-5.4176377355375002E-3</v>
      </c>
      <c r="I55" s="251">
        <v>4119.0789999999997</v>
      </c>
      <c r="J55" s="252">
        <v>4891.6659999999993</v>
      </c>
      <c r="K55" s="258">
        <f t="shared" si="33"/>
        <v>1.8041723455687234E-2</v>
      </c>
      <c r="L55" s="259">
        <f t="shared" si="34"/>
        <v>2.1025973092232583E-2</v>
      </c>
      <c r="M55" s="64">
        <f t="shared" si="35"/>
        <v>0.18756304503992266</v>
      </c>
      <c r="O55" s="285">
        <f t="shared" si="28"/>
        <v>8.9801520426783341</v>
      </c>
      <c r="P55" s="286">
        <f t="shared" si="29"/>
        <v>10.722587801017971</v>
      </c>
      <c r="Q55" s="64">
        <f t="shared" si="36"/>
        <v>0.19403187719525009</v>
      </c>
    </row>
    <row r="56" spans="1:17" ht="20.100000000000001" customHeight="1" x14ac:dyDescent="0.25">
      <c r="A56" s="37"/>
      <c r="B56" s="38" t="s">
        <v>9</v>
      </c>
      <c r="C56" s="253">
        <v>1590.1099999999997</v>
      </c>
      <c r="D56" s="254">
        <v>716.37999999999977</v>
      </c>
      <c r="E56" s="262">
        <f t="shared" si="30"/>
        <v>1.8458686930101335E-3</v>
      </c>
      <c r="F56" s="263">
        <f t="shared" si="31"/>
        <v>8.6933978801763628E-4</v>
      </c>
      <c r="G56" s="64">
        <f t="shared" si="32"/>
        <v>-0.54947770908930837</v>
      </c>
      <c r="I56" s="253">
        <v>668.36900000000003</v>
      </c>
      <c r="J56" s="254">
        <v>428.80299999999988</v>
      </c>
      <c r="K56" s="262">
        <f t="shared" si="33"/>
        <v>2.9274817657913873E-3</v>
      </c>
      <c r="L56" s="263">
        <f t="shared" si="34"/>
        <v>1.8431349032964654E-3</v>
      </c>
      <c r="M56" s="64">
        <f t="shared" si="35"/>
        <v>-0.35843373944632401</v>
      </c>
      <c r="O56" s="285">
        <f t="shared" si="28"/>
        <v>4.2032878228550237</v>
      </c>
      <c r="P56" s="286">
        <f t="shared" si="29"/>
        <v>5.9856919511990849</v>
      </c>
      <c r="Q56" s="64">
        <f t="shared" si="36"/>
        <v>0.42404998264748583</v>
      </c>
    </row>
    <row r="57" spans="1:17" ht="20.100000000000001" customHeight="1" x14ac:dyDescent="0.25">
      <c r="A57" s="13" t="s">
        <v>135</v>
      </c>
      <c r="B57" s="4"/>
      <c r="C57" s="235">
        <v>720.97</v>
      </c>
      <c r="D57" s="236">
        <v>1307.6100000000004</v>
      </c>
      <c r="E57" s="258">
        <f t="shared" si="30"/>
        <v>8.3693326348461194E-4</v>
      </c>
      <c r="F57" s="259">
        <f t="shared" si="31"/>
        <v>1.5868078397076161E-3</v>
      </c>
      <c r="G57" s="66">
        <f t="shared" si="32"/>
        <v>0.81368156788770729</v>
      </c>
      <c r="I57" s="235">
        <v>656.43299999999965</v>
      </c>
      <c r="J57" s="236">
        <v>1021.7890000000002</v>
      </c>
      <c r="K57" s="258">
        <f t="shared" si="33"/>
        <v>2.8752016295844609E-3</v>
      </c>
      <c r="L57" s="259">
        <f t="shared" si="34"/>
        <v>4.3919817951469393E-3</v>
      </c>
      <c r="M57" s="66">
        <f t="shared" si="35"/>
        <v>0.55657774670073068</v>
      </c>
      <c r="O57" s="289">
        <f t="shared" si="28"/>
        <v>9.1048587319860701</v>
      </c>
      <c r="P57" s="290">
        <f t="shared" si="29"/>
        <v>7.8141724214406425</v>
      </c>
      <c r="Q57" s="66">
        <f t="shared" si="36"/>
        <v>-0.14175797214855704</v>
      </c>
    </row>
    <row r="58" spans="1:17" ht="20.100000000000001" customHeight="1" x14ac:dyDescent="0.25">
      <c r="A58" s="13" t="s">
        <v>10</v>
      </c>
      <c r="B58" s="1"/>
      <c r="C58" s="235">
        <v>5485.09</v>
      </c>
      <c r="D58" s="236">
        <v>7362.9300000000012</v>
      </c>
      <c r="E58" s="258">
        <f>C58/$C$60</f>
        <v>6.3673305050235239E-3</v>
      </c>
      <c r="F58" s="259">
        <f>D58/$D$60</f>
        <v>8.935045653687565E-3</v>
      </c>
      <c r="G58" s="64">
        <f t="shared" si="32"/>
        <v>0.34235354387986361</v>
      </c>
      <c r="I58" s="235">
        <v>2424.2919999999972</v>
      </c>
      <c r="J58" s="236">
        <v>3784.2119999999995</v>
      </c>
      <c r="K58" s="258">
        <f t="shared" si="33"/>
        <v>1.0618491619081563E-2</v>
      </c>
      <c r="L58" s="259">
        <f t="shared" si="34"/>
        <v>1.6265775236351716E-2</v>
      </c>
      <c r="M58" s="64">
        <f t="shared" si="35"/>
        <v>0.56095552845944463</v>
      </c>
      <c r="O58" s="285">
        <f t="shared" si="28"/>
        <v>4.4197852724385509</v>
      </c>
      <c r="P58" s="286">
        <f t="shared" si="29"/>
        <v>5.1395463490757063</v>
      </c>
      <c r="Q58" s="64">
        <f t="shared" si="36"/>
        <v>0.16284978393080121</v>
      </c>
    </row>
    <row r="59" spans="1:17" ht="20.100000000000001" customHeight="1" thickBot="1" x14ac:dyDescent="0.3">
      <c r="A59" s="13" t="s">
        <v>11</v>
      </c>
      <c r="B59" s="15"/>
      <c r="C59" s="255">
        <v>6766.08</v>
      </c>
      <c r="D59" s="256">
        <v>7659.51</v>
      </c>
      <c r="E59" s="264">
        <f>C59/$C$60</f>
        <v>7.8543592873461625E-3</v>
      </c>
      <c r="F59" s="265">
        <f>D59/$D$60</f>
        <v>9.2949507240835429E-3</v>
      </c>
      <c r="G59" s="67">
        <f t="shared" si="32"/>
        <v>0.1320454384222475</v>
      </c>
      <c r="I59" s="255">
        <v>1269.048</v>
      </c>
      <c r="J59" s="256">
        <v>1646.4950000000003</v>
      </c>
      <c r="K59" s="264">
        <f>I59/$I$60</f>
        <v>5.5584787443972239E-3</v>
      </c>
      <c r="L59" s="265">
        <f>J59/$J$60</f>
        <v>7.0771715743665857E-3</v>
      </c>
      <c r="M59" s="67">
        <f>(J59-I59)/I59</f>
        <v>0.29742531409371459</v>
      </c>
      <c r="O59" s="291">
        <f t="shared" si="28"/>
        <v>1.8756030079455166</v>
      </c>
      <c r="P59" s="292">
        <f t="shared" si="29"/>
        <v>2.1496087869850684</v>
      </c>
      <c r="Q59" s="67">
        <f>(P59-O59)/O59</f>
        <v>0.14608943250719678</v>
      </c>
    </row>
    <row r="60" spans="1:17" ht="26.25" customHeight="1" thickBot="1" x14ac:dyDescent="0.3">
      <c r="A60" s="17" t="s">
        <v>12</v>
      </c>
      <c r="B60" s="59"/>
      <c r="C60" s="257">
        <f>C48+C49+C50+C53+C57+C58+C59</f>
        <v>861442.64000000036</v>
      </c>
      <c r="D60" s="274">
        <f>D48+D49+D50+D53+D57+D58+D59</f>
        <v>824050.63000000012</v>
      </c>
      <c r="E60" s="266">
        <f>E48+E49+E50+E53+E57+E58+E59</f>
        <v>1.0000000000000002</v>
      </c>
      <c r="F60" s="267">
        <f>F48+F49+F50+F53+F57+F58+F59</f>
        <v>1</v>
      </c>
      <c r="G60" s="67">
        <f>(D60-C60)/C60</f>
        <v>-4.3406267885694891E-2</v>
      </c>
      <c r="H60" s="2"/>
      <c r="I60" s="257">
        <f>I48+I49+I50+I53+I57+I58+I59</f>
        <v>228308.50999999981</v>
      </c>
      <c r="J60" s="274">
        <f>J48+J49+J50+J53+J57+J58+J59</f>
        <v>232648.73299999983</v>
      </c>
      <c r="K60" s="266">
        <f>K48+K49+K50+K53+K57+K58+K59</f>
        <v>1.0000000000000002</v>
      </c>
      <c r="L60" s="267">
        <f>L48+L49+L50+L53+L57+L58+L59</f>
        <v>1</v>
      </c>
      <c r="M60" s="67">
        <f>(J60-I60)/I60</f>
        <v>1.9010342628051978E-2</v>
      </c>
      <c r="N60" s="2"/>
      <c r="O60" s="293">
        <f t="shared" si="28"/>
        <v>2.6503042616975603</v>
      </c>
      <c r="P60" s="294">
        <f t="shared" si="29"/>
        <v>2.8232334826320056</v>
      </c>
      <c r="Q60" s="67">
        <f>(P60-O60)/O60</f>
        <v>6.5248818195568797E-2</v>
      </c>
    </row>
    <row r="64" spans="1:17" x14ac:dyDescent="0.25">
      <c r="L64" s="49"/>
    </row>
    <row r="66" spans="3:13" x14ac:dyDescent="0.25">
      <c r="C66" s="137"/>
      <c r="D66" s="137"/>
      <c r="E66" s="137"/>
      <c r="F66" s="137"/>
      <c r="G66" s="326"/>
      <c r="I66" s="326"/>
      <c r="J66" s="137"/>
      <c r="K66" s="137"/>
      <c r="L66" s="137"/>
      <c r="M66" s="326"/>
    </row>
    <row r="68" spans="3:13" x14ac:dyDescent="0.25">
      <c r="M68" s="326"/>
    </row>
    <row r="69" spans="3:13" x14ac:dyDescent="0.25">
      <c r="G69" s="326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O45:P45"/>
    <mergeCell ref="O4:P4"/>
    <mergeCell ref="O5:P5"/>
    <mergeCell ref="O24:P24"/>
    <mergeCell ref="O25:P25"/>
    <mergeCell ref="O44:P44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5131C-25F2-4A63-A7D0-F970CACB6989}">
  <sheetPr codeName="Folha24">
    <pageSetUpPr fitToPage="1"/>
  </sheetPr>
  <dimension ref="A1:XFC64"/>
  <sheetViews>
    <sheetView showGridLines="0" workbookViewId="0">
      <selection activeCell="I54" sqref="I54:J59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40"/>
    <col min="17" max="17" width="10.85546875" customWidth="1"/>
  </cols>
  <sheetData>
    <row r="1" spans="1:20" ht="15.75" x14ac:dyDescent="0.25">
      <c r="A1" s="5" t="s">
        <v>160</v>
      </c>
    </row>
    <row r="3" spans="1:20" ht="8.25" customHeight="1" thickBot="1" x14ac:dyDescent="0.3">
      <c r="Q3" s="15"/>
    </row>
    <row r="4" spans="1:20" x14ac:dyDescent="0.25">
      <c r="A4" s="437" t="s">
        <v>3</v>
      </c>
      <c r="B4" s="451"/>
      <c r="C4" s="454" t="s">
        <v>1</v>
      </c>
      <c r="D4" s="455"/>
      <c r="E4" s="450" t="s">
        <v>104</v>
      </c>
      <c r="F4" s="450"/>
      <c r="G4" s="148" t="s">
        <v>0</v>
      </c>
      <c r="I4" s="456">
        <v>1000</v>
      </c>
      <c r="J4" s="450"/>
      <c r="K4" s="448" t="s">
        <v>104</v>
      </c>
      <c r="L4" s="449"/>
      <c r="M4" s="148" t="s">
        <v>0</v>
      </c>
      <c r="O4" s="462" t="s">
        <v>22</v>
      </c>
      <c r="P4" s="450"/>
      <c r="Q4" s="148" t="s">
        <v>0</v>
      </c>
    </row>
    <row r="5" spans="1:20" x14ac:dyDescent="0.25">
      <c r="A5" s="452"/>
      <c r="B5" s="463"/>
      <c r="C5" s="457" t="s">
        <v>63</v>
      </c>
      <c r="D5" s="458"/>
      <c r="E5" s="459" t="str">
        <f>C5</f>
        <v>jun</v>
      </c>
      <c r="F5" s="459"/>
      <c r="G5" s="149" t="s">
        <v>133</v>
      </c>
      <c r="I5" s="460" t="str">
        <f>C5</f>
        <v>jun</v>
      </c>
      <c r="J5" s="459"/>
      <c r="K5" s="461" t="str">
        <f>C5</f>
        <v>jun</v>
      </c>
      <c r="L5" s="447"/>
      <c r="M5" s="149" t="str">
        <f>G5</f>
        <v>2022 /2021</v>
      </c>
      <c r="O5" s="460" t="str">
        <f>C5</f>
        <v>jun</v>
      </c>
      <c r="P5" s="458"/>
      <c r="Q5" s="149" t="str">
        <f>M5</f>
        <v>2022 /2021</v>
      </c>
    </row>
    <row r="6" spans="1:20" ht="19.5" customHeight="1" x14ac:dyDescent="0.25">
      <c r="A6" s="452"/>
      <c r="B6" s="463"/>
      <c r="C6" s="159">
        <v>2021</v>
      </c>
      <c r="D6" s="157">
        <v>2022</v>
      </c>
      <c r="E6" s="336">
        <f>C6</f>
        <v>2021</v>
      </c>
      <c r="F6" s="157">
        <f>D6</f>
        <v>2022</v>
      </c>
      <c r="G6" s="149" t="s">
        <v>1</v>
      </c>
      <c r="I6" s="335">
        <f>C6</f>
        <v>2021</v>
      </c>
      <c r="J6" s="158">
        <f>D6</f>
        <v>2022</v>
      </c>
      <c r="K6" s="156">
        <f>E6</f>
        <v>2021</v>
      </c>
      <c r="L6" s="157">
        <f>D6</f>
        <v>2022</v>
      </c>
      <c r="M6" s="322">
        <v>1000</v>
      </c>
      <c r="O6" s="335">
        <f>C6</f>
        <v>2021</v>
      </c>
      <c r="P6" s="158">
        <f>D6</f>
        <v>2022</v>
      </c>
      <c r="Q6" s="149"/>
    </row>
    <row r="7" spans="1:20" ht="19.5" customHeight="1" x14ac:dyDescent="0.25">
      <c r="A7" s="28" t="s">
        <v>116</v>
      </c>
      <c r="B7" s="20"/>
      <c r="C7" s="92">
        <f>C8+C9</f>
        <v>127609.34</v>
      </c>
      <c r="D7" s="338">
        <f>D8+D9</f>
        <v>118832.16999999998</v>
      </c>
      <c r="E7" s="260">
        <f t="shared" ref="E7" si="0">C7/$C$20</f>
        <v>0.45542297507123591</v>
      </c>
      <c r="F7" s="261">
        <f t="shared" ref="F7" si="1">D7/$D$20</f>
        <v>0.46747971429615609</v>
      </c>
      <c r="G7" s="339">
        <f>(D7-C7)/C7</f>
        <v>-6.8781564108081852E-2</v>
      </c>
      <c r="I7" s="340">
        <f>I8+I9</f>
        <v>34570.867999999995</v>
      </c>
      <c r="J7" s="341">
        <f>J8+J9</f>
        <v>34673.330000000016</v>
      </c>
      <c r="K7" s="260">
        <f t="shared" ref="K7" si="2">I7/$I$20</f>
        <v>0.46176434752091922</v>
      </c>
      <c r="L7" s="261">
        <f t="shared" ref="L7" si="3">J7/$J$20</f>
        <v>0.49187147320565844</v>
      </c>
      <c r="M7" s="339">
        <f>(J7-I7)/I7</f>
        <v>2.9638249175583725E-3</v>
      </c>
      <c r="O7" s="342">
        <f t="shared" ref="O7" si="4">(I7/C7)*10</f>
        <v>2.7091173733834841</v>
      </c>
      <c r="P7" s="343">
        <f t="shared" ref="P7" si="5">(J7/D7)*10</f>
        <v>2.9178403457582252</v>
      </c>
      <c r="Q7" s="339">
        <f>(P7-O7)/O7</f>
        <v>7.7044639861454836E-2</v>
      </c>
    </row>
    <row r="8" spans="1:20" ht="20.100000000000001" customHeight="1" x14ac:dyDescent="0.25">
      <c r="A8" s="13" t="s">
        <v>4</v>
      </c>
      <c r="C8" s="24">
        <v>66574.84</v>
      </c>
      <c r="D8" s="160">
        <v>63073.36</v>
      </c>
      <c r="E8" s="258">
        <f t="shared" ref="E8:E19" si="6">C8/$C$20</f>
        <v>0.23759790386574775</v>
      </c>
      <c r="F8" s="259">
        <f t="shared" ref="F8:F19" si="7">D8/$D$20</f>
        <v>0.24812739102970688</v>
      </c>
      <c r="G8" s="337">
        <f>(D8-C8)/C8</f>
        <v>-5.2594643862456089E-2</v>
      </c>
      <c r="I8" s="24">
        <v>19798.316000000003</v>
      </c>
      <c r="J8" s="160">
        <v>20329.564000000013</v>
      </c>
      <c r="K8" s="258">
        <f t="shared" ref="K8:K19" si="8">I8/$I$20</f>
        <v>0.26444683048608958</v>
      </c>
      <c r="L8" s="259">
        <f t="shared" ref="L8:L19" si="9">J8/$J$20</f>
        <v>0.28839262321527004</v>
      </c>
      <c r="M8" s="337">
        <f>(J8-I8)/I8</f>
        <v>2.6832989229993623E-2</v>
      </c>
      <c r="O8" s="39">
        <f t="shared" ref="O8:P20" si="10">(I8/C8)*10</f>
        <v>2.973843572136261</v>
      </c>
      <c r="P8" s="163">
        <f t="shared" si="10"/>
        <v>3.2231617278673612</v>
      </c>
      <c r="Q8" s="337">
        <f>(P8-O8)/O8</f>
        <v>8.3837010818965982E-2</v>
      </c>
      <c r="R8" s="137"/>
      <c r="S8" s="137"/>
      <c r="T8" s="366"/>
    </row>
    <row r="9" spans="1:20" ht="20.100000000000001" customHeight="1" x14ac:dyDescent="0.25">
      <c r="A9" s="13" t="s">
        <v>5</v>
      </c>
      <c r="C9" s="24">
        <v>61034.500000000007</v>
      </c>
      <c r="D9" s="160">
        <v>55758.80999999999</v>
      </c>
      <c r="E9" s="258">
        <f t="shared" si="6"/>
        <v>0.21782507120548819</v>
      </c>
      <c r="F9" s="259">
        <f t="shared" si="7"/>
        <v>0.21935232326644921</v>
      </c>
      <c r="G9" s="337">
        <f>(D9-C9)/C9</f>
        <v>-8.6437834339595079E-2</v>
      </c>
      <c r="I9" s="24">
        <v>14772.551999999991</v>
      </c>
      <c r="J9" s="160">
        <v>14343.766</v>
      </c>
      <c r="K9" s="258">
        <f t="shared" si="8"/>
        <v>0.19731751703482964</v>
      </c>
      <c r="L9" s="259">
        <f t="shared" si="9"/>
        <v>0.20347884999038832</v>
      </c>
      <c r="M9" s="337">
        <f>(J9-I9)/I9</f>
        <v>-2.9025858226797322E-2</v>
      </c>
      <c r="O9" s="39">
        <f t="shared" si="10"/>
        <v>2.4203609434008615</v>
      </c>
      <c r="P9" s="163">
        <f t="shared" si="10"/>
        <v>2.5724663062213846</v>
      </c>
      <c r="Q9" s="337">
        <f t="shared" ref="Q9:Q20" si="11">(P9-O9)/O9</f>
        <v>6.2844082505644425E-2</v>
      </c>
      <c r="R9" s="137"/>
      <c r="S9" s="137"/>
      <c r="T9" s="366"/>
    </row>
    <row r="10" spans="1:20" ht="20.100000000000001" customHeight="1" x14ac:dyDescent="0.25">
      <c r="A10" s="28" t="s">
        <v>38</v>
      </c>
      <c r="B10" s="20"/>
      <c r="C10" s="92">
        <f>C11+C12</f>
        <v>94816.329999999973</v>
      </c>
      <c r="D10" s="338">
        <f>D11+D12</f>
        <v>87808.760000000009</v>
      </c>
      <c r="E10" s="260">
        <f t="shared" si="6"/>
        <v>0.338388515244543</v>
      </c>
      <c r="F10" s="261">
        <f t="shared" si="7"/>
        <v>0.3454351968620934</v>
      </c>
      <c r="G10" s="339">
        <f>(D10-C10)/C10</f>
        <v>-7.3906783778701052E-2</v>
      </c>
      <c r="I10" s="340">
        <f>I11+I12</f>
        <v>12325.319000000001</v>
      </c>
      <c r="J10" s="341">
        <f>J11+J12</f>
        <v>11765.607000000005</v>
      </c>
      <c r="K10" s="260">
        <f t="shared" si="8"/>
        <v>0.16462973640182221</v>
      </c>
      <c r="L10" s="261">
        <f t="shared" si="9"/>
        <v>0.16690541255336039</v>
      </c>
      <c r="M10" s="339">
        <f>(J10-I10)/I10</f>
        <v>-4.5411562978613033E-2</v>
      </c>
      <c r="O10" s="342">
        <f t="shared" si="10"/>
        <v>1.2999152150267792</v>
      </c>
      <c r="P10" s="343">
        <f t="shared" si="10"/>
        <v>1.339912669305432</v>
      </c>
      <c r="Q10" s="339">
        <f t="shared" si="11"/>
        <v>3.0769279270132073E-2</v>
      </c>
      <c r="R10" s="374"/>
      <c r="S10" s="374"/>
      <c r="T10" s="366"/>
    </row>
    <row r="11" spans="1:20" ht="20.100000000000001" customHeight="1" x14ac:dyDescent="0.25">
      <c r="A11" s="13"/>
      <c r="B11" t="s">
        <v>6</v>
      </c>
      <c r="C11" s="36">
        <v>89235.839999999967</v>
      </c>
      <c r="D11" s="161">
        <v>81951.520000000004</v>
      </c>
      <c r="E11" s="258">
        <f t="shared" si="6"/>
        <v>0.31847239187806148</v>
      </c>
      <c r="F11" s="259">
        <f t="shared" si="7"/>
        <v>0.32239311253624103</v>
      </c>
      <c r="G11" s="337">
        <f t="shared" ref="G11:G19" si="12">(D11-C11)/C11</f>
        <v>-8.1629981854823869E-2</v>
      </c>
      <c r="I11" s="24">
        <v>11312.310000000001</v>
      </c>
      <c r="J11" s="160">
        <v>10734.160000000005</v>
      </c>
      <c r="K11" s="258">
        <f t="shared" si="8"/>
        <v>0.15109893816100803</v>
      </c>
      <c r="L11" s="259">
        <f t="shared" si="9"/>
        <v>0.15227343588934927</v>
      </c>
      <c r="M11" s="337">
        <f t="shared" ref="M11:M19" si="13">(J11-I11)/I11</f>
        <v>-5.1108040709633658E-2</v>
      </c>
      <c r="O11" s="39">
        <f t="shared" si="10"/>
        <v>1.2676868397271777</v>
      </c>
      <c r="P11" s="163">
        <f t="shared" si="10"/>
        <v>1.3098182925710231</v>
      </c>
      <c r="Q11" s="337">
        <f t="shared" si="11"/>
        <v>3.3234905911709772E-2</v>
      </c>
    </row>
    <row r="12" spans="1:20" ht="20.100000000000001" customHeight="1" x14ac:dyDescent="0.25">
      <c r="A12" s="13"/>
      <c r="B12" t="s">
        <v>39</v>
      </c>
      <c r="C12" s="36">
        <v>5580.4900000000016</v>
      </c>
      <c r="D12" s="161">
        <v>5857.2399999999989</v>
      </c>
      <c r="E12" s="262">
        <f t="shared" si="6"/>
        <v>1.9916123366481499E-2</v>
      </c>
      <c r="F12" s="263">
        <f t="shared" si="7"/>
        <v>2.3042084325852308E-2</v>
      </c>
      <c r="G12" s="337">
        <f t="shared" si="12"/>
        <v>4.9592419303680718E-2</v>
      </c>
      <c r="I12" s="24">
        <v>1013.009</v>
      </c>
      <c r="J12" s="160">
        <v>1031.4470000000001</v>
      </c>
      <c r="K12" s="262">
        <f t="shared" si="8"/>
        <v>1.3530798240814173E-2</v>
      </c>
      <c r="L12" s="263">
        <f t="shared" si="9"/>
        <v>1.4631976664011117E-2</v>
      </c>
      <c r="M12" s="337">
        <f t="shared" si="13"/>
        <v>1.8201220324794844E-2</v>
      </c>
      <c r="O12" s="39">
        <f t="shared" si="10"/>
        <v>1.8152689100777883</v>
      </c>
      <c r="P12" s="163">
        <f t="shared" si="10"/>
        <v>1.7609778667085527</v>
      </c>
      <c r="Q12" s="337">
        <f t="shared" si="11"/>
        <v>-2.9907989426706555E-2</v>
      </c>
    </row>
    <row r="13" spans="1:20" ht="20.100000000000001" customHeight="1" x14ac:dyDescent="0.25">
      <c r="A13" s="28" t="s">
        <v>134</v>
      </c>
      <c r="B13" s="20"/>
      <c r="C13" s="92">
        <f>SUM(C14:C16)</f>
        <v>51801.36</v>
      </c>
      <c r="D13" s="338">
        <f>SUM(D14:D16)</f>
        <v>42810.06</v>
      </c>
      <c r="E13" s="260">
        <f t="shared" si="6"/>
        <v>0.18487306245715338</v>
      </c>
      <c r="F13" s="261">
        <f t="shared" si="7"/>
        <v>0.16841259919600307</v>
      </c>
      <c r="G13" s="339">
        <f t="shared" si="12"/>
        <v>-0.1735726629571116</v>
      </c>
      <c r="I13" s="340">
        <f>SUM(I14:I16)</f>
        <v>26407.936000000002</v>
      </c>
      <c r="J13" s="341">
        <f>SUM(J14:J16)</f>
        <v>22224.025999999994</v>
      </c>
      <c r="K13" s="260">
        <f t="shared" si="8"/>
        <v>0.35273176642293724</v>
      </c>
      <c r="L13" s="261">
        <f t="shared" si="9"/>
        <v>0.31526722149793079</v>
      </c>
      <c r="M13" s="339">
        <f t="shared" si="13"/>
        <v>-0.15843381322947794</v>
      </c>
      <c r="O13" s="342">
        <f t="shared" si="10"/>
        <v>5.0979232977666999</v>
      </c>
      <c r="P13" s="343">
        <f t="shared" si="10"/>
        <v>5.1913092389966273</v>
      </c>
      <c r="Q13" s="339">
        <f t="shared" si="11"/>
        <v>1.8318428068707492E-2</v>
      </c>
    </row>
    <row r="14" spans="1:20" ht="20.100000000000001" customHeight="1" x14ac:dyDescent="0.25">
      <c r="A14" s="13"/>
      <c r="B14" s="8" t="s">
        <v>7</v>
      </c>
      <c r="C14" s="36">
        <v>48415.67</v>
      </c>
      <c r="D14" s="161">
        <v>39228.35</v>
      </c>
      <c r="E14" s="258">
        <f t="shared" si="6"/>
        <v>0.17278992643851293</v>
      </c>
      <c r="F14" s="259">
        <f t="shared" si="7"/>
        <v>0.15432233418197797</v>
      </c>
      <c r="G14" s="337">
        <f t="shared" si="12"/>
        <v>-0.18975922464772252</v>
      </c>
      <c r="I14" s="36">
        <v>24999.543000000001</v>
      </c>
      <c r="J14" s="161">
        <v>20273.508999999995</v>
      </c>
      <c r="K14" s="258">
        <f t="shared" si="8"/>
        <v>0.33391980964192647</v>
      </c>
      <c r="L14" s="259">
        <f t="shared" si="9"/>
        <v>0.28759743407622423</v>
      </c>
      <c r="M14" s="337">
        <f t="shared" si="13"/>
        <v>-0.18904481573923199</v>
      </c>
      <c r="O14" s="39">
        <f t="shared" si="10"/>
        <v>5.1635230907679279</v>
      </c>
      <c r="P14" s="163">
        <f t="shared" si="10"/>
        <v>5.1680758940918992</v>
      </c>
      <c r="Q14" s="337">
        <f t="shared" si="11"/>
        <v>8.8172421115175685E-4</v>
      </c>
    </row>
    <row r="15" spans="1:20" ht="20.100000000000001" customHeight="1" x14ac:dyDescent="0.25">
      <c r="A15" s="13"/>
      <c r="B15" s="8" t="s">
        <v>8</v>
      </c>
      <c r="C15" s="36">
        <v>2472.1600000000003</v>
      </c>
      <c r="D15" s="161">
        <v>2196.9700000000003</v>
      </c>
      <c r="E15" s="258">
        <f t="shared" si="6"/>
        <v>8.8228531081824164E-3</v>
      </c>
      <c r="F15" s="259">
        <f t="shared" si="7"/>
        <v>8.6427682665159294E-3</v>
      </c>
      <c r="G15" s="337">
        <f t="shared" si="12"/>
        <v>-0.11131561064008803</v>
      </c>
      <c r="I15" s="36">
        <v>1155.7450000000001</v>
      </c>
      <c r="J15" s="161">
        <v>1655.3910000000001</v>
      </c>
      <c r="K15" s="258">
        <f t="shared" si="8"/>
        <v>1.5437328210144013E-2</v>
      </c>
      <c r="L15" s="259">
        <f t="shared" si="9"/>
        <v>2.3483167319129365E-2</v>
      </c>
      <c r="M15" s="337">
        <f t="shared" si="13"/>
        <v>0.43231508680548036</v>
      </c>
      <c r="O15" s="39">
        <f t="shared" si="10"/>
        <v>4.6750412594654067</v>
      </c>
      <c r="P15" s="163">
        <f t="shared" si="10"/>
        <v>7.534882133119706</v>
      </c>
      <c r="Q15" s="337">
        <f t="shared" si="11"/>
        <v>0.61172526934688987</v>
      </c>
    </row>
    <row r="16" spans="1:20" ht="20.100000000000001" customHeight="1" x14ac:dyDescent="0.25">
      <c r="A16" s="37"/>
      <c r="B16" s="38" t="s">
        <v>9</v>
      </c>
      <c r="C16" s="344">
        <v>913.52999999999986</v>
      </c>
      <c r="D16" s="345">
        <v>1384.74</v>
      </c>
      <c r="E16" s="262">
        <f t="shared" si="6"/>
        <v>3.2602829104580126E-3</v>
      </c>
      <c r="F16" s="263">
        <f t="shared" si="7"/>
        <v>5.4474967475091904E-3</v>
      </c>
      <c r="G16" s="337">
        <f t="shared" si="12"/>
        <v>0.51581228859479189</v>
      </c>
      <c r="I16" s="344">
        <v>252.64800000000002</v>
      </c>
      <c r="J16" s="345">
        <v>295.12599999999998</v>
      </c>
      <c r="K16" s="262">
        <f t="shared" si="8"/>
        <v>3.3746285708668128E-3</v>
      </c>
      <c r="L16" s="263">
        <f t="shared" si="9"/>
        <v>4.1866201025771987E-3</v>
      </c>
      <c r="M16" s="337">
        <f t="shared" si="13"/>
        <v>0.16813115480827059</v>
      </c>
      <c r="O16" s="39">
        <f t="shared" si="10"/>
        <v>2.7656234606416872</v>
      </c>
      <c r="P16" s="163">
        <f t="shared" si="10"/>
        <v>2.1312737409188727</v>
      </c>
      <c r="Q16" s="337">
        <f t="shared" si="11"/>
        <v>-0.22936951785028287</v>
      </c>
    </row>
    <row r="17" spans="1:17" ht="20.100000000000001" customHeight="1" x14ac:dyDescent="0.25">
      <c r="A17" s="13" t="s">
        <v>135</v>
      </c>
      <c r="B17" s="8"/>
      <c r="C17" s="24">
        <v>292.36</v>
      </c>
      <c r="D17" s="160">
        <v>275.51</v>
      </c>
      <c r="E17" s="258">
        <f t="shared" si="6"/>
        <v>1.0433990254304782E-3</v>
      </c>
      <c r="F17" s="259">
        <f t="shared" si="7"/>
        <v>1.0838423306225409E-3</v>
      </c>
      <c r="G17" s="346">
        <f t="shared" si="12"/>
        <v>-5.7634423313722885E-2</v>
      </c>
      <c r="I17" s="36">
        <v>102.96599999999999</v>
      </c>
      <c r="J17" s="161">
        <v>112.375</v>
      </c>
      <c r="K17" s="258">
        <f t="shared" si="8"/>
        <v>1.3753206256446606E-3</v>
      </c>
      <c r="L17" s="259">
        <f t="shared" si="9"/>
        <v>1.5941375345686682E-3</v>
      </c>
      <c r="M17" s="346">
        <f t="shared" si="13"/>
        <v>9.1379678728900862E-2</v>
      </c>
      <c r="O17" s="347">
        <f t="shared" si="10"/>
        <v>3.521890819537556</v>
      </c>
      <c r="P17" s="348">
        <f t="shared" si="10"/>
        <v>4.078799317629124</v>
      </c>
      <c r="Q17" s="346">
        <f t="shared" si="11"/>
        <v>0.15812770089354819</v>
      </c>
    </row>
    <row r="18" spans="1:17" ht="20.100000000000001" customHeight="1" x14ac:dyDescent="0.25">
      <c r="A18" s="13" t="s">
        <v>10</v>
      </c>
      <c r="C18" s="24">
        <v>1577.1699999999998</v>
      </c>
      <c r="D18" s="160">
        <v>1309.5600000000004</v>
      </c>
      <c r="E18" s="258">
        <f t="shared" si="6"/>
        <v>5.6287373133745624E-3</v>
      </c>
      <c r="F18" s="259">
        <f t="shared" si="7"/>
        <v>5.1517424503286814E-3</v>
      </c>
      <c r="G18" s="337">
        <f t="shared" si="12"/>
        <v>-0.16967733345168845</v>
      </c>
      <c r="I18" s="24">
        <v>624.48599999999965</v>
      </c>
      <c r="J18" s="160">
        <v>945.40400000000045</v>
      </c>
      <c r="K18" s="258">
        <f t="shared" si="8"/>
        <v>8.3412823284028815E-3</v>
      </c>
      <c r="L18" s="259">
        <f t="shared" si="9"/>
        <v>1.3411381550445899E-2</v>
      </c>
      <c r="M18" s="337">
        <f t="shared" si="13"/>
        <v>0.51389142430735191</v>
      </c>
      <c r="O18" s="39">
        <f t="shared" si="10"/>
        <v>3.9595351166963595</v>
      </c>
      <c r="P18" s="163">
        <f t="shared" si="10"/>
        <v>7.2192492134762833</v>
      </c>
      <c r="Q18" s="337">
        <f t="shared" si="11"/>
        <v>0.82325677149181797</v>
      </c>
    </row>
    <row r="19" spans="1:17" ht="20.100000000000001" customHeight="1" thickBot="1" x14ac:dyDescent="0.3">
      <c r="A19" s="13" t="s">
        <v>11</v>
      </c>
      <c r="B19" s="15"/>
      <c r="C19" s="26">
        <v>4103.05</v>
      </c>
      <c r="D19" s="162">
        <v>3161.4300000000003</v>
      </c>
      <c r="E19" s="264">
        <f t="shared" si="6"/>
        <v>1.464331088826284E-2</v>
      </c>
      <c r="F19" s="265">
        <f t="shared" si="7"/>
        <v>1.2436904864796266E-2</v>
      </c>
      <c r="G19" s="349">
        <f t="shared" si="12"/>
        <v>-0.22949269445899997</v>
      </c>
      <c r="I19" s="26">
        <v>835.3309999999999</v>
      </c>
      <c r="J19" s="162">
        <v>771.92099999999982</v>
      </c>
      <c r="K19" s="264">
        <f t="shared" si="8"/>
        <v>1.1157546700273682E-2</v>
      </c>
      <c r="L19" s="265">
        <f t="shared" si="9"/>
        <v>1.0950373658035868E-2</v>
      </c>
      <c r="M19" s="349">
        <f t="shared" si="13"/>
        <v>-7.5910028479728497E-2</v>
      </c>
      <c r="O19" s="350">
        <f t="shared" si="10"/>
        <v>2.0358781881770875</v>
      </c>
      <c r="P19" s="351">
        <f t="shared" si="10"/>
        <v>2.441683035841375</v>
      </c>
      <c r="Q19" s="349">
        <f t="shared" si="11"/>
        <v>0.19932668369891157</v>
      </c>
    </row>
    <row r="20" spans="1:17" ht="26.25" customHeight="1" thickBot="1" x14ac:dyDescent="0.3">
      <c r="A20" s="17" t="s">
        <v>12</v>
      </c>
      <c r="B20" s="59"/>
      <c r="C20" s="352">
        <f>C8+C9+C10+C13+C17+C18+C19</f>
        <v>280199.60999999993</v>
      </c>
      <c r="D20" s="165">
        <f>D8+D9+D10+D13+D17+D18+D19</f>
        <v>254197.49</v>
      </c>
      <c r="E20" s="266">
        <f>E8+E9+E10+E13+E17+E18+E19</f>
        <v>1.0000000000000002</v>
      </c>
      <c r="F20" s="267">
        <f>F8+F9+F10+F13+F17+F18+F19</f>
        <v>1</v>
      </c>
      <c r="G20" s="349">
        <f>(D20-C20)/C20</f>
        <v>-9.279855885595252E-2</v>
      </c>
      <c r="H20" s="2"/>
      <c r="I20" s="352">
        <f>I8+I9+I10+I13+I17+I18+I19</f>
        <v>74866.906000000003</v>
      </c>
      <c r="J20" s="353">
        <f>J8+J9+J10+J13+J17+J18+J19</f>
        <v>70492.663000000015</v>
      </c>
      <c r="K20" s="266">
        <f>K8+K9+K10+K13+K17+K18+K19</f>
        <v>1</v>
      </c>
      <c r="L20" s="267">
        <f>L8+L9+L10+L13+L17+L18+L19</f>
        <v>1.0000000000000002</v>
      </c>
      <c r="M20" s="349">
        <f>(J20-I20)/I20</f>
        <v>-5.8426923639665132E-2</v>
      </c>
      <c r="N20" s="2"/>
      <c r="O20" s="29">
        <f t="shared" si="10"/>
        <v>2.6719132835338359</v>
      </c>
      <c r="P20" s="354">
        <f t="shared" si="10"/>
        <v>2.7731455176839086</v>
      </c>
      <c r="Q20" s="349">
        <f t="shared" si="11"/>
        <v>3.788754476948604E-2</v>
      </c>
    </row>
    <row r="21" spans="1:17" x14ac:dyDescent="0.25">
      <c r="J21" s="366"/>
    </row>
    <row r="22" spans="1:17" x14ac:dyDescent="0.25">
      <c r="A22" s="2"/>
      <c r="J22" s="380"/>
    </row>
    <row r="23" spans="1:17" ht="8.25" customHeight="1" thickBot="1" x14ac:dyDescent="0.3"/>
    <row r="24" spans="1:17" ht="15" customHeight="1" x14ac:dyDescent="0.25">
      <c r="A24" s="437" t="s">
        <v>2</v>
      </c>
      <c r="B24" s="451"/>
      <c r="C24" s="454" t="s">
        <v>1</v>
      </c>
      <c r="D24" s="455"/>
      <c r="E24" s="450" t="s">
        <v>104</v>
      </c>
      <c r="F24" s="450"/>
      <c r="G24" s="148" t="s">
        <v>0</v>
      </c>
      <c r="I24" s="456">
        <v>1000</v>
      </c>
      <c r="J24" s="455"/>
      <c r="K24" s="450" t="s">
        <v>104</v>
      </c>
      <c r="L24" s="450"/>
      <c r="M24" s="148" t="s">
        <v>0</v>
      </c>
      <c r="O24" s="462" t="s">
        <v>22</v>
      </c>
      <c r="P24" s="450"/>
      <c r="Q24" s="148" t="s">
        <v>0</v>
      </c>
    </row>
    <row r="25" spans="1:17" ht="15" customHeight="1" x14ac:dyDescent="0.25">
      <c r="A25" s="452"/>
      <c r="B25" s="463"/>
      <c r="C25" s="457" t="str">
        <f>C5</f>
        <v>jun</v>
      </c>
      <c r="D25" s="458"/>
      <c r="E25" s="459" t="str">
        <f>C25</f>
        <v>jun</v>
      </c>
      <c r="F25" s="459"/>
      <c r="G25" s="149" t="str">
        <f>G5</f>
        <v>2022 /2021</v>
      </c>
      <c r="I25" s="460" t="str">
        <f>C5</f>
        <v>jun</v>
      </c>
      <c r="J25" s="458"/>
      <c r="K25" s="459" t="str">
        <f>I25</f>
        <v>jun</v>
      </c>
      <c r="L25" s="459"/>
      <c r="M25" s="149" t="str">
        <f>G25</f>
        <v>2022 /2021</v>
      </c>
      <c r="O25" s="460" t="str">
        <f>C5</f>
        <v>jun</v>
      </c>
      <c r="P25" s="458"/>
      <c r="Q25" s="149" t="str">
        <f>Q5</f>
        <v>2022 /2021</v>
      </c>
    </row>
    <row r="26" spans="1:17" ht="19.5" customHeight="1" x14ac:dyDescent="0.25">
      <c r="A26" s="452"/>
      <c r="B26" s="463"/>
      <c r="C26" s="159">
        <f>C6</f>
        <v>2021</v>
      </c>
      <c r="D26" s="157">
        <f>D6</f>
        <v>2022</v>
      </c>
      <c r="E26" s="336">
        <f>C26</f>
        <v>2021</v>
      </c>
      <c r="F26" s="157">
        <f>D26</f>
        <v>2022</v>
      </c>
      <c r="G26" s="149" t="str">
        <f>G6</f>
        <v>HL</v>
      </c>
      <c r="I26" s="335">
        <f>C6</f>
        <v>2021</v>
      </c>
      <c r="J26" s="158">
        <f>D6</f>
        <v>2022</v>
      </c>
      <c r="K26" s="336">
        <f>I26</f>
        <v>2021</v>
      </c>
      <c r="L26" s="157">
        <f>J26</f>
        <v>2022</v>
      </c>
      <c r="M26" s="322">
        <f>M6</f>
        <v>1000</v>
      </c>
      <c r="O26" s="335">
        <f>C6</f>
        <v>2021</v>
      </c>
      <c r="P26" s="158">
        <f>D6</f>
        <v>2022</v>
      </c>
      <c r="Q26" s="149"/>
    </row>
    <row r="27" spans="1:17" ht="19.5" customHeight="1" x14ac:dyDescent="0.25">
      <c r="A27" s="28" t="s">
        <v>116</v>
      </c>
      <c r="B27" s="20"/>
      <c r="C27" s="92">
        <f>C28+C29</f>
        <v>57011.229999999996</v>
      </c>
      <c r="D27" s="338">
        <f>D28+D29</f>
        <v>55656.899999999994</v>
      </c>
      <c r="E27" s="260">
        <f>C27/$C$40</f>
        <v>0.41811840071438688</v>
      </c>
      <c r="F27" s="261">
        <f>D27/$D$40</f>
        <v>0.46209758490332936</v>
      </c>
      <c r="G27" s="339">
        <f>(D27-C27)/C27</f>
        <v>-2.3755495189281162E-2</v>
      </c>
      <c r="I27" s="92">
        <f>I28+I29</f>
        <v>13710.509</v>
      </c>
      <c r="J27" s="338">
        <f>J28+J29</f>
        <v>13679.630999999998</v>
      </c>
      <c r="K27" s="260">
        <f>I27/$I$40</f>
        <v>0.37002490167041008</v>
      </c>
      <c r="L27" s="261">
        <f>J27/$J$40</f>
        <v>0.42411701679328562</v>
      </c>
      <c r="M27" s="339">
        <f>(J27-I27)/I27</f>
        <v>-2.2521410401322396E-3</v>
      </c>
      <c r="O27" s="342">
        <f t="shared" ref="O27:O28" si="14">(I27/C27)*10</f>
        <v>2.4048786528548853</v>
      </c>
      <c r="P27" s="343">
        <f t="shared" ref="P27:P28" si="15">(J27/D27)*10</f>
        <v>2.4578499700845717</v>
      </c>
      <c r="Q27" s="339">
        <f t="shared" ref="Q27:Q28" si="16">(P27-O27)/O27</f>
        <v>2.2026607108347425E-2</v>
      </c>
    </row>
    <row r="28" spans="1:17" ht="20.100000000000001" customHeight="1" x14ac:dyDescent="0.25">
      <c r="A28" s="13" t="s">
        <v>4</v>
      </c>
      <c r="C28" s="24">
        <v>32552.74</v>
      </c>
      <c r="D28" s="160">
        <v>31900.01999999999</v>
      </c>
      <c r="E28" s="258">
        <f>C28/$C$40</f>
        <v>0.23874067596281034</v>
      </c>
      <c r="F28" s="259">
        <f>D28/$D$40</f>
        <v>0.26485345393595228</v>
      </c>
      <c r="G28" s="337">
        <f>(D28-C28)/C28</f>
        <v>-2.0051153912082731E-2</v>
      </c>
      <c r="I28" s="24">
        <v>8002.4990000000016</v>
      </c>
      <c r="J28" s="160">
        <v>8265.2109999999993</v>
      </c>
      <c r="K28" s="258">
        <f>I28/$I$40</f>
        <v>0.21597476108236063</v>
      </c>
      <c r="L28" s="259">
        <f>J28/$J$40</f>
        <v>0.25625081791219728</v>
      </c>
      <c r="M28" s="337">
        <f>(J28-I28)/I28</f>
        <v>3.2828745120742617E-2</v>
      </c>
      <c r="O28" s="39">
        <f t="shared" si="14"/>
        <v>2.4583181016405997</v>
      </c>
      <c r="P28" s="163">
        <f t="shared" si="15"/>
        <v>2.5909736106748529</v>
      </c>
      <c r="Q28" s="337">
        <f t="shared" si="16"/>
        <v>5.3961897341814016E-2</v>
      </c>
    </row>
    <row r="29" spans="1:17" ht="20.100000000000001" customHeight="1" x14ac:dyDescent="0.25">
      <c r="A29" s="13" t="s">
        <v>5</v>
      </c>
      <c r="C29" s="24">
        <v>24458.489999999994</v>
      </c>
      <c r="D29" s="160">
        <v>23756.880000000005</v>
      </c>
      <c r="E29" s="258">
        <f>C29/$C$40</f>
        <v>0.17937772475157654</v>
      </c>
      <c r="F29" s="259">
        <f>D29/$D$40</f>
        <v>0.19724413096737708</v>
      </c>
      <c r="G29" s="337">
        <f t="shared" ref="G29:G40" si="17">(D29-C29)/C29</f>
        <v>-2.868574470459909E-2</v>
      </c>
      <c r="I29" s="24">
        <v>5708.0099999999984</v>
      </c>
      <c r="J29" s="160">
        <v>5414.4199999999973</v>
      </c>
      <c r="K29" s="258">
        <f t="shared" ref="K29:K39" si="18">I29/$I$40</f>
        <v>0.15405014058804942</v>
      </c>
      <c r="L29" s="259">
        <f t="shared" ref="L29:L39" si="19">J29/$J$40</f>
        <v>0.16786619888108831</v>
      </c>
      <c r="M29" s="337">
        <f t="shared" ref="M29:M40" si="20">(J29-I29)/I29</f>
        <v>-5.14347382012297E-2</v>
      </c>
      <c r="O29" s="39">
        <f t="shared" ref="O29:P40" si="21">(I29/C29)*10</f>
        <v>2.3337540461410331</v>
      </c>
      <c r="P29" s="163">
        <f t="shared" si="21"/>
        <v>2.2790955714723466</v>
      </c>
      <c r="Q29" s="337">
        <f t="shared" ref="Q29:Q38" si="22">(P29-O29)/O29</f>
        <v>-2.3420837666705576E-2</v>
      </c>
    </row>
    <row r="30" spans="1:17" ht="20.100000000000001" customHeight="1" x14ac:dyDescent="0.25">
      <c r="A30" s="28" t="s">
        <v>38</v>
      </c>
      <c r="B30" s="20"/>
      <c r="C30" s="92">
        <f>C31+C32</f>
        <v>36466.5</v>
      </c>
      <c r="D30" s="338">
        <f>D31+D32</f>
        <v>29416.809999999998</v>
      </c>
      <c r="E30" s="260">
        <f>C30/$C$40</f>
        <v>0.26744405724365516</v>
      </c>
      <c r="F30" s="261">
        <f>D30/$D$40</f>
        <v>0.24423632750943924</v>
      </c>
      <c r="G30" s="339">
        <f>(D30-C30)/C30</f>
        <v>-0.19331962211893114</v>
      </c>
      <c r="I30" s="92">
        <f>I31+I32</f>
        <v>5571.942</v>
      </c>
      <c r="J30" s="338">
        <f>J31+J32</f>
        <v>4307.5319999999992</v>
      </c>
      <c r="K30" s="260">
        <f t="shared" si="18"/>
        <v>0.15037788098627322</v>
      </c>
      <c r="L30" s="261">
        <f t="shared" si="19"/>
        <v>0.13354875007824518</v>
      </c>
      <c r="M30" s="339">
        <f t="shared" si="20"/>
        <v>-0.22692447265244339</v>
      </c>
      <c r="O30" s="342">
        <f t="shared" si="21"/>
        <v>1.5279618279791041</v>
      </c>
      <c r="P30" s="343">
        <f t="shared" si="21"/>
        <v>1.46430969231538</v>
      </c>
      <c r="Q30" s="339">
        <f t="shared" si="22"/>
        <v>-4.1658197540125043E-2</v>
      </c>
    </row>
    <row r="31" spans="1:17" ht="20.100000000000001" customHeight="1" x14ac:dyDescent="0.25">
      <c r="A31" s="13"/>
      <c r="B31" t="s">
        <v>6</v>
      </c>
      <c r="C31" s="36">
        <v>33423.39</v>
      </c>
      <c r="D31" s="161">
        <v>27162.51</v>
      </c>
      <c r="E31" s="258">
        <f t="shared" ref="E31:E38" si="23">C31/$C$40</f>
        <v>0.24512599312895428</v>
      </c>
      <c r="F31" s="259">
        <f t="shared" ref="F31:F38" si="24">D31/$D$40</f>
        <v>0.22551975174529185</v>
      </c>
      <c r="G31" s="337">
        <f>(D31-C31)/C31</f>
        <v>-0.18732031670037064</v>
      </c>
      <c r="I31" s="36">
        <v>5074.5590000000002</v>
      </c>
      <c r="J31" s="161">
        <v>3916.5939999999996</v>
      </c>
      <c r="K31" s="258">
        <f>I31/$I$40</f>
        <v>0.13695430235272041</v>
      </c>
      <c r="L31" s="259">
        <f>J31/$J$40</f>
        <v>0.12142828730325268</v>
      </c>
      <c r="M31" s="337">
        <f>(J31-I31)/I31</f>
        <v>-0.22819027229755345</v>
      </c>
      <c r="O31" s="39">
        <f t="shared" si="21"/>
        <v>1.5182658012846693</v>
      </c>
      <c r="P31" s="163">
        <f t="shared" si="21"/>
        <v>1.4419116642755032</v>
      </c>
      <c r="Q31" s="337">
        <f t="shared" si="22"/>
        <v>-5.0290362164885465E-2</v>
      </c>
    </row>
    <row r="32" spans="1:17" ht="20.100000000000001" customHeight="1" x14ac:dyDescent="0.25">
      <c r="A32" s="13"/>
      <c r="B32" t="s">
        <v>39</v>
      </c>
      <c r="C32" s="36">
        <v>3043.11</v>
      </c>
      <c r="D32" s="161">
        <v>2254.3000000000002</v>
      </c>
      <c r="E32" s="262">
        <f t="shared" si="23"/>
        <v>2.2318064114700876E-2</v>
      </c>
      <c r="F32" s="263">
        <f t="shared" si="24"/>
        <v>1.8716575764147401E-2</v>
      </c>
      <c r="G32" s="337">
        <f>(D32-C32)/C32</f>
        <v>-0.25921179319840554</v>
      </c>
      <c r="I32" s="36">
        <v>497.38299999999987</v>
      </c>
      <c r="J32" s="161">
        <v>390.93800000000005</v>
      </c>
      <c r="K32" s="262">
        <f>I32/$I$40</f>
        <v>1.3423578633552811E-2</v>
      </c>
      <c r="L32" s="263">
        <f>J32/$J$40</f>
        <v>1.2120462774992508E-2</v>
      </c>
      <c r="M32" s="337">
        <f>(J32-I32)/I32</f>
        <v>-0.21401012901526562</v>
      </c>
      <c r="O32" s="39">
        <f t="shared" si="21"/>
        <v>1.6344561977713585</v>
      </c>
      <c r="P32" s="163">
        <f t="shared" si="21"/>
        <v>1.7341879962737881</v>
      </c>
      <c r="Q32" s="337">
        <f t="shared" si="22"/>
        <v>6.1018336642130591E-2</v>
      </c>
    </row>
    <row r="33" spans="1:19" ht="20.100000000000001" customHeight="1" x14ac:dyDescent="0.25">
      <c r="A33" s="28" t="s">
        <v>134</v>
      </c>
      <c r="B33" s="20"/>
      <c r="C33" s="92">
        <f>SUM(C34:C36)</f>
        <v>39236.44000000001</v>
      </c>
      <c r="D33" s="338">
        <f>SUM(D34:D36)</f>
        <v>32563.420000000002</v>
      </c>
      <c r="E33" s="260">
        <f t="shared" si="23"/>
        <v>0.28775870197022591</v>
      </c>
      <c r="F33" s="261">
        <f t="shared" si="24"/>
        <v>0.27036140601062536</v>
      </c>
      <c r="G33" s="339">
        <f t="shared" si="17"/>
        <v>-0.17007200449378196</v>
      </c>
      <c r="I33" s="92">
        <f>SUM(I34:I36)</f>
        <v>16882.414000000001</v>
      </c>
      <c r="J33" s="338">
        <f>SUM(J34:J36)</f>
        <v>13274.300000000001</v>
      </c>
      <c r="K33" s="260">
        <f t="shared" si="18"/>
        <v>0.45562958897508138</v>
      </c>
      <c r="L33" s="261">
        <f t="shared" si="19"/>
        <v>0.41155032003561448</v>
      </c>
      <c r="M33" s="339">
        <f t="shared" si="20"/>
        <v>-0.2137202653601552</v>
      </c>
      <c r="O33" s="342">
        <f t="shared" si="21"/>
        <v>4.3027384747443946</v>
      </c>
      <c r="P33" s="343">
        <f t="shared" si="21"/>
        <v>4.0764452873807482</v>
      </c>
      <c r="Q33" s="339">
        <f t="shared" si="22"/>
        <v>-5.259282865828592E-2</v>
      </c>
    </row>
    <row r="34" spans="1:19" ht="20.100000000000001" customHeight="1" x14ac:dyDescent="0.25">
      <c r="A34" s="13"/>
      <c r="B34" s="8" t="s">
        <v>7</v>
      </c>
      <c r="C34" s="36">
        <v>36795.560000000005</v>
      </c>
      <c r="D34" s="161">
        <v>30005.33</v>
      </c>
      <c r="E34" s="258">
        <f t="shared" si="23"/>
        <v>0.2698573719702288</v>
      </c>
      <c r="F34" s="259">
        <f t="shared" si="24"/>
        <v>0.24912258007951246</v>
      </c>
      <c r="G34" s="337">
        <f t="shared" si="17"/>
        <v>-0.18453938464314723</v>
      </c>
      <c r="I34" s="36">
        <v>16149.858</v>
      </c>
      <c r="J34" s="161">
        <v>12502.392</v>
      </c>
      <c r="K34" s="258">
        <f t="shared" si="18"/>
        <v>0.43585906390791801</v>
      </c>
      <c r="L34" s="259">
        <f t="shared" si="19"/>
        <v>0.38761843779413646</v>
      </c>
      <c r="M34" s="337">
        <f t="shared" si="20"/>
        <v>-0.22585127373875363</v>
      </c>
      <c r="O34" s="39">
        <f t="shared" si="21"/>
        <v>4.3890779213579023</v>
      </c>
      <c r="P34" s="163">
        <f t="shared" si="21"/>
        <v>4.1667237120871521</v>
      </c>
      <c r="Q34" s="337">
        <f t="shared" si="22"/>
        <v>-5.0660802395132189E-2</v>
      </c>
    </row>
    <row r="35" spans="1:19" ht="20.100000000000001" customHeight="1" x14ac:dyDescent="0.25">
      <c r="A35" s="13"/>
      <c r="B35" s="8" t="s">
        <v>8</v>
      </c>
      <c r="C35" s="36">
        <v>1671.1899999999998</v>
      </c>
      <c r="D35" s="161">
        <v>1338.1899999999998</v>
      </c>
      <c r="E35" s="258">
        <f t="shared" si="23"/>
        <v>1.2256450002742902E-2</v>
      </c>
      <c r="F35" s="259">
        <f t="shared" si="24"/>
        <v>1.1110470887559069E-2</v>
      </c>
      <c r="G35" s="337">
        <f t="shared" si="17"/>
        <v>-0.19925921050269571</v>
      </c>
      <c r="I35" s="36">
        <v>582.88299999999992</v>
      </c>
      <c r="J35" s="161">
        <v>565.8950000000001</v>
      </c>
      <c r="K35" s="258">
        <f t="shared" si="18"/>
        <v>1.5731088084355846E-2</v>
      </c>
      <c r="L35" s="259">
        <f t="shared" si="19"/>
        <v>1.7544749505175719E-2</v>
      </c>
      <c r="M35" s="337">
        <f t="shared" si="20"/>
        <v>-2.9144785488682688E-2</v>
      </c>
      <c r="O35" s="39">
        <f t="shared" si="21"/>
        <v>3.4878320238871701</v>
      </c>
      <c r="P35" s="163">
        <f t="shared" si="21"/>
        <v>4.2288090629880672</v>
      </c>
      <c r="Q35" s="337">
        <f t="shared" si="22"/>
        <v>0.21244630877466464</v>
      </c>
    </row>
    <row r="36" spans="1:19" ht="20.100000000000001" customHeight="1" x14ac:dyDescent="0.25">
      <c r="A36" s="37"/>
      <c r="B36" s="38" t="s">
        <v>9</v>
      </c>
      <c r="C36" s="344">
        <v>769.68999999999983</v>
      </c>
      <c r="D36" s="345">
        <v>1219.8999999999999</v>
      </c>
      <c r="E36" s="262">
        <f t="shared" si="23"/>
        <v>5.6448799972541614E-3</v>
      </c>
      <c r="F36" s="263">
        <f t="shared" si="24"/>
        <v>1.0128355043553836E-2</v>
      </c>
      <c r="G36" s="337">
        <f t="shared" si="17"/>
        <v>0.58492380049110704</v>
      </c>
      <c r="I36" s="344">
        <v>149.67300000000003</v>
      </c>
      <c r="J36" s="345">
        <v>206.01299999999998</v>
      </c>
      <c r="K36" s="262">
        <f t="shared" si="18"/>
        <v>4.0394369828075163E-3</v>
      </c>
      <c r="L36" s="263">
        <f t="shared" si="19"/>
        <v>6.3871327363022555E-3</v>
      </c>
      <c r="M36" s="337">
        <f t="shared" si="20"/>
        <v>0.3764205969012443</v>
      </c>
      <c r="O36" s="39">
        <f t="shared" si="21"/>
        <v>1.9445880809156944</v>
      </c>
      <c r="P36" s="163">
        <f t="shared" si="21"/>
        <v>1.6887695712763342</v>
      </c>
      <c r="Q36" s="337">
        <f t="shared" si="22"/>
        <v>-0.13155408703261043</v>
      </c>
    </row>
    <row r="37" spans="1:19" ht="20.100000000000001" customHeight="1" x14ac:dyDescent="0.25">
      <c r="A37" s="13" t="s">
        <v>135</v>
      </c>
      <c r="B37" s="8"/>
      <c r="C37" s="24">
        <v>254.98000000000002</v>
      </c>
      <c r="D37" s="160">
        <v>250.64</v>
      </c>
      <c r="E37" s="258">
        <f t="shared" si="23"/>
        <v>1.8700145535213743E-3</v>
      </c>
      <c r="F37" s="259">
        <f t="shared" si="24"/>
        <v>2.080966397341039E-3</v>
      </c>
      <c r="G37" s="346">
        <f>(D37-C37)/C37</f>
        <v>-1.7020942819044753E-2</v>
      </c>
      <c r="I37" s="24">
        <v>56.771000000000001</v>
      </c>
      <c r="J37" s="160">
        <v>57.537999999999997</v>
      </c>
      <c r="K37" s="258">
        <f>I37/$I$40</f>
        <v>1.5321592869185856E-3</v>
      </c>
      <c r="L37" s="259">
        <f>J37/$J$40</f>
        <v>1.7838818102807064E-3</v>
      </c>
      <c r="M37" s="346">
        <f>(J37-I37)/I37</f>
        <v>1.3510419051980693E-2</v>
      </c>
      <c r="O37" s="347">
        <f t="shared" si="21"/>
        <v>2.22648835202761</v>
      </c>
      <c r="P37" s="348">
        <f t="shared" si="21"/>
        <v>2.2956431535269708</v>
      </c>
      <c r="Q37" s="346">
        <f t="shared" si="22"/>
        <v>3.1060032915233168E-2</v>
      </c>
    </row>
    <row r="38" spans="1:19" ht="20.100000000000001" customHeight="1" x14ac:dyDescent="0.25">
      <c r="A38" s="13" t="s">
        <v>10</v>
      </c>
      <c r="C38" s="24">
        <v>767.07999999999959</v>
      </c>
      <c r="D38" s="160">
        <v>466.67</v>
      </c>
      <c r="E38" s="258">
        <f t="shared" si="23"/>
        <v>5.6257383469886851E-3</v>
      </c>
      <c r="F38" s="259">
        <f t="shared" si="24"/>
        <v>3.8745794312445851E-3</v>
      </c>
      <c r="G38" s="337">
        <f t="shared" si="17"/>
        <v>-0.39162799186525493</v>
      </c>
      <c r="I38" s="24">
        <v>291.82600000000002</v>
      </c>
      <c r="J38" s="160">
        <v>425.26400000000001</v>
      </c>
      <c r="K38" s="258">
        <f t="shared" si="18"/>
        <v>7.8759210876028808E-3</v>
      </c>
      <c r="L38" s="259">
        <f t="shared" si="19"/>
        <v>1.3184690364058786E-2</v>
      </c>
      <c r="M38" s="337">
        <f t="shared" si="20"/>
        <v>0.45725192409175325</v>
      </c>
      <c r="O38" s="39">
        <f t="shared" si="21"/>
        <v>3.804375032591127</v>
      </c>
      <c r="P38" s="163">
        <f t="shared" si="21"/>
        <v>9.1127349090363641</v>
      </c>
      <c r="Q38" s="337">
        <f t="shared" si="22"/>
        <v>1.3953303317811334</v>
      </c>
    </row>
    <row r="39" spans="1:19" ht="20.100000000000001" customHeight="1" thickBot="1" x14ac:dyDescent="0.3">
      <c r="A39" s="13" t="s">
        <v>11</v>
      </c>
      <c r="B39" s="15"/>
      <c r="C39" s="26">
        <v>2615.6499999999992</v>
      </c>
      <c r="D39" s="162">
        <v>2089.6</v>
      </c>
      <c r="E39" s="264">
        <f>C39/$C$40</f>
        <v>1.9183087171221982E-2</v>
      </c>
      <c r="F39" s="265">
        <f>D39/$D$40</f>
        <v>1.7349135748020408E-2</v>
      </c>
      <c r="G39" s="349">
        <f t="shared" si="17"/>
        <v>-0.20111635731080207</v>
      </c>
      <c r="I39" s="26">
        <v>539.47400000000005</v>
      </c>
      <c r="J39" s="162">
        <v>510.11400000000003</v>
      </c>
      <c r="K39" s="264">
        <f t="shared" si="18"/>
        <v>1.455954799371364E-2</v>
      </c>
      <c r="L39" s="265">
        <f t="shared" si="19"/>
        <v>1.5815340918515285E-2</v>
      </c>
      <c r="M39" s="349">
        <f t="shared" si="20"/>
        <v>-5.4423382776556443E-2</v>
      </c>
      <c r="O39" s="350">
        <f t="shared" si="21"/>
        <v>2.0624854242731261</v>
      </c>
      <c r="P39" s="351">
        <f t="shared" si="21"/>
        <v>2.4412040581929557</v>
      </c>
      <c r="Q39" s="349">
        <f>(P39-O39)/O39</f>
        <v>0.18362245350330172</v>
      </c>
    </row>
    <row r="40" spans="1:19" ht="26.25" customHeight="1" thickBot="1" x14ac:dyDescent="0.3">
      <c r="A40" s="17" t="s">
        <v>12</v>
      </c>
      <c r="B40" s="59"/>
      <c r="C40" s="352">
        <f>C28+C29+C30+C33+C37+C38+C39</f>
        <v>136351.88</v>
      </c>
      <c r="D40" s="353">
        <f>D28+D29+D30+D33+D37+D38+D39</f>
        <v>120444.04</v>
      </c>
      <c r="E40" s="266">
        <f>C40/$C$40</f>
        <v>1</v>
      </c>
      <c r="F40" s="267">
        <f>D40/$D$40</f>
        <v>1</v>
      </c>
      <c r="G40" s="349">
        <f t="shared" si="17"/>
        <v>-0.11666755163185143</v>
      </c>
      <c r="H40" s="2"/>
      <c r="I40" s="352">
        <f>I28+I29+I30+I33+I37+I38+I39</f>
        <v>37052.936000000009</v>
      </c>
      <c r="J40" s="353">
        <f>J28+J29+J30+J33+J37+J38+J39</f>
        <v>32254.378999999997</v>
      </c>
      <c r="K40" s="266">
        <f>K28+K29+K30+K33+K37+K38+K39</f>
        <v>0.99999999999999989</v>
      </c>
      <c r="L40" s="267">
        <f>L28+L29+L30+L33+L37+L38+L39</f>
        <v>1</v>
      </c>
      <c r="M40" s="349">
        <f t="shared" si="20"/>
        <v>-0.12950544593821151</v>
      </c>
      <c r="N40" s="2"/>
      <c r="O40" s="29">
        <f t="shared" si="21"/>
        <v>2.7174495870537325</v>
      </c>
      <c r="P40" s="354">
        <f t="shared" si="21"/>
        <v>2.6779555883379533</v>
      </c>
      <c r="Q40" s="349">
        <f>(P40-O40)/O40</f>
        <v>-1.4533479812811802E-2</v>
      </c>
    </row>
    <row r="42" spans="1:19" x14ac:dyDescent="0.25">
      <c r="A42" s="2"/>
      <c r="C42" s="137"/>
    </row>
    <row r="43" spans="1:19" ht="8.25" customHeight="1" thickBot="1" x14ac:dyDescent="0.3"/>
    <row r="44" spans="1:19" ht="15" customHeight="1" x14ac:dyDescent="0.25">
      <c r="A44" s="437" t="s">
        <v>15</v>
      </c>
      <c r="B44" s="451"/>
      <c r="C44" s="454" t="s">
        <v>1</v>
      </c>
      <c r="D44" s="455"/>
      <c r="E44" s="450" t="s">
        <v>104</v>
      </c>
      <c r="F44" s="450"/>
      <c r="G44" s="148" t="s">
        <v>0</v>
      </c>
      <c r="I44" s="456">
        <v>1000</v>
      </c>
      <c r="J44" s="455"/>
      <c r="K44" s="450" t="s">
        <v>104</v>
      </c>
      <c r="L44" s="450"/>
      <c r="M44" s="148" t="s">
        <v>0</v>
      </c>
      <c r="O44" s="462" t="s">
        <v>22</v>
      </c>
      <c r="P44" s="450"/>
      <c r="Q44" s="148" t="s">
        <v>0</v>
      </c>
    </row>
    <row r="45" spans="1:19" ht="15" customHeight="1" x14ac:dyDescent="0.25">
      <c r="A45" s="452"/>
      <c r="B45" s="463"/>
      <c r="C45" s="457" t="str">
        <f>C5</f>
        <v>jun</v>
      </c>
      <c r="D45" s="458"/>
      <c r="E45" s="459" t="str">
        <f>C45</f>
        <v>jun</v>
      </c>
      <c r="F45" s="459"/>
      <c r="G45" s="149" t="str">
        <f>G5</f>
        <v>2022 /2021</v>
      </c>
      <c r="I45" s="460" t="str">
        <f>C5</f>
        <v>jun</v>
      </c>
      <c r="J45" s="458"/>
      <c r="K45" s="459" t="str">
        <f>I45</f>
        <v>jun</v>
      </c>
      <c r="L45" s="459"/>
      <c r="M45" s="149" t="str">
        <f>G45</f>
        <v>2022 /2021</v>
      </c>
      <c r="O45" s="460" t="str">
        <f>C5</f>
        <v>jun</v>
      </c>
      <c r="P45" s="458"/>
      <c r="Q45" s="149" t="str">
        <f>Q25</f>
        <v>2022 /2021</v>
      </c>
    </row>
    <row r="46" spans="1:19" ht="15.75" customHeight="1" x14ac:dyDescent="0.25">
      <c r="A46" s="452"/>
      <c r="B46" s="463"/>
      <c r="C46" s="159">
        <f>C6</f>
        <v>2021</v>
      </c>
      <c r="D46" s="157">
        <f>D6</f>
        <v>2022</v>
      </c>
      <c r="E46" s="336">
        <f>C46</f>
        <v>2021</v>
      </c>
      <c r="F46" s="157">
        <f>D46</f>
        <v>2022</v>
      </c>
      <c r="G46" s="149" t="str">
        <f>G26</f>
        <v>HL</v>
      </c>
      <c r="I46" s="335">
        <f>C6</f>
        <v>2021</v>
      </c>
      <c r="J46" s="158">
        <f>D6</f>
        <v>2022</v>
      </c>
      <c r="K46" s="336">
        <f>I46</f>
        <v>2021</v>
      </c>
      <c r="L46" s="157">
        <f>J46</f>
        <v>2022</v>
      </c>
      <c r="M46" s="322">
        <f>M26</f>
        <v>1000</v>
      </c>
      <c r="O46" s="335">
        <f>O26</f>
        <v>2021</v>
      </c>
      <c r="P46" s="158">
        <f>P26</f>
        <v>2022</v>
      </c>
      <c r="Q46" s="149"/>
    </row>
    <row r="47" spans="1:19" s="375" customFormat="1" ht="19.5" customHeight="1" x14ac:dyDescent="0.25">
      <c r="A47" s="28" t="s">
        <v>116</v>
      </c>
      <c r="B47" s="20"/>
      <c r="C47" s="92">
        <f>C48+C49</f>
        <v>70598.11000000003</v>
      </c>
      <c r="D47" s="338">
        <f>D48+D49</f>
        <v>63175.270000000019</v>
      </c>
      <c r="E47" s="260">
        <f>C47/$C$60</f>
        <v>0.49078362237624473</v>
      </c>
      <c r="F47" s="261">
        <f>D47/$D$60</f>
        <v>0.47232628392015308</v>
      </c>
      <c r="G47" s="339">
        <f>(D47-C47)/C47</f>
        <v>-0.10514219148359649</v>
      </c>
      <c r="H47"/>
      <c r="I47" s="92">
        <f>I48+I49</f>
        <v>20860.358999999997</v>
      </c>
      <c r="J47" s="338">
        <f>J48+J49</f>
        <v>20993.699000000001</v>
      </c>
      <c r="K47" s="260">
        <f>I47/$I$60</f>
        <v>0.55165746944846039</v>
      </c>
      <c r="L47" s="261">
        <f>J47/$J$60</f>
        <v>0.54902304193357632</v>
      </c>
      <c r="M47" s="339">
        <f>(J47-I47)/I47</f>
        <v>6.3920280566601853E-3</v>
      </c>
      <c r="N47"/>
      <c r="O47" s="342">
        <f t="shared" ref="O47" si="25">(I47/C47)*10</f>
        <v>2.9548041725196312</v>
      </c>
      <c r="P47" s="343">
        <f t="shared" ref="P47" si="26">(J47/D47)*10</f>
        <v>3.3230881324290333</v>
      </c>
      <c r="Q47" s="339">
        <f>(P47-O47)/O47</f>
        <v>0.12463904150891925</v>
      </c>
      <c r="R47" s="378"/>
      <c r="S47" s="378"/>
    </row>
    <row r="48" spans="1:19" ht="20.100000000000001" customHeight="1" x14ac:dyDescent="0.25">
      <c r="A48" s="13" t="s">
        <v>4</v>
      </c>
      <c r="C48" s="24">
        <v>34022.100000000006</v>
      </c>
      <c r="D48" s="160">
        <v>31173.340000000011</v>
      </c>
      <c r="E48" s="258">
        <f>C48/$C$60</f>
        <v>0.2365146811840548</v>
      </c>
      <c r="F48" s="259">
        <f>D48/$D$60</f>
        <v>0.23306568914670986</v>
      </c>
      <c r="G48" s="337">
        <f>(D48-C48)/C48</f>
        <v>-8.3732632612331229E-2</v>
      </c>
      <c r="I48" s="24">
        <v>11795.816999999995</v>
      </c>
      <c r="J48" s="160">
        <v>12064.353000000001</v>
      </c>
      <c r="K48" s="258">
        <f>I48/$I$60</f>
        <v>0.31194336378856796</v>
      </c>
      <c r="L48" s="259">
        <f>J48/$J$60</f>
        <v>0.31550456082181932</v>
      </c>
      <c r="M48" s="337">
        <f>(J48-I48)/I48</f>
        <v>2.2765358262170871E-2</v>
      </c>
      <c r="O48" s="39">
        <f t="shared" ref="O48:P60" si="27">(I48/C48)*10</f>
        <v>3.4671043233662808</v>
      </c>
      <c r="P48" s="163">
        <f t="shared" si="27"/>
        <v>3.8700867472012934</v>
      </c>
      <c r="Q48" s="337">
        <f>(P48-O48)/O48</f>
        <v>0.11623025621673504</v>
      </c>
    </row>
    <row r="49" spans="1:1023 1025:2047 2049:3071 3073:4095 4097:5119 5121:6143 6145:7167 7169:8191 8193:9215 9217:10239 10241:11263 11265:12287 12289:13311 13313:14335 14337:15359 15361:16383" ht="20.100000000000001" customHeight="1" x14ac:dyDescent="0.25">
      <c r="A49" s="13" t="s">
        <v>5</v>
      </c>
      <c r="C49" s="24">
        <v>36576.010000000024</v>
      </c>
      <c r="D49" s="160">
        <v>32001.930000000004</v>
      </c>
      <c r="E49" s="258">
        <f>C49/$C$60</f>
        <v>0.2542689411921899</v>
      </c>
      <c r="F49" s="259">
        <f>D49/$D$60</f>
        <v>0.23926059477344319</v>
      </c>
      <c r="G49" s="337">
        <f>(D49-C49)/C49</f>
        <v>-0.12505683370055992</v>
      </c>
      <c r="I49" s="24">
        <v>9064.5420000000013</v>
      </c>
      <c r="J49" s="160">
        <v>8929.3459999999995</v>
      </c>
      <c r="K49" s="258">
        <f>I49/$I$60</f>
        <v>0.2397141056598924</v>
      </c>
      <c r="L49" s="259">
        <f>J49/$J$60</f>
        <v>0.23351848111175699</v>
      </c>
      <c r="M49" s="337">
        <f>(J49-I49)/I49</f>
        <v>-1.491481864169218E-2</v>
      </c>
      <c r="O49" s="39">
        <f t="shared" si="27"/>
        <v>2.4782752410664792</v>
      </c>
      <c r="P49" s="163">
        <f t="shared" si="27"/>
        <v>2.7902523379058697</v>
      </c>
      <c r="Q49" s="337">
        <f>(P49-O49)/O49</f>
        <v>0.12588476520676412</v>
      </c>
    </row>
    <row r="50" spans="1:1023 1025:2047 2049:3071 3073:4095 4097:5119 5121:6143 6145:7167 7169:8191 8193:9215 9217:10239 10241:11263 11265:12287 12289:13311 13313:14335 14337:15359 15361:16383" ht="20.100000000000001" customHeight="1" x14ac:dyDescent="0.25">
      <c r="A50" s="28" t="s">
        <v>38</v>
      </c>
      <c r="B50" s="20"/>
      <c r="C50" s="92">
        <f>C51+C52</f>
        <v>58349.829999999994</v>
      </c>
      <c r="D50" s="338">
        <f>D51+D52</f>
        <v>58391.950000000019</v>
      </c>
      <c r="E50" s="260">
        <f>C50/$C$60</f>
        <v>0.40563608476824747</v>
      </c>
      <c r="F50" s="261">
        <f>D50/$D$60</f>
        <v>0.43656406619791865</v>
      </c>
      <c r="G50" s="339">
        <f>(D50-C50)/C50</f>
        <v>7.2185300282836217E-4</v>
      </c>
      <c r="I50" s="92">
        <f>I51+I52</f>
        <v>6753.3769999999977</v>
      </c>
      <c r="J50" s="338">
        <f>J51+J52</f>
        <v>7458.0749999999998</v>
      </c>
      <c r="K50" s="260">
        <f>I50/$I$60</f>
        <v>0.17859476272922409</v>
      </c>
      <c r="L50" s="261">
        <f>J50/$J$60</f>
        <v>0.19504209446218873</v>
      </c>
      <c r="M50" s="339">
        <f>(J50-I50)/I50</f>
        <v>0.10434749903640836</v>
      </c>
      <c r="O50" s="342">
        <f t="shared" si="27"/>
        <v>1.1573944602752053</v>
      </c>
      <c r="P50" s="343">
        <f t="shared" si="27"/>
        <v>1.2772436954066437</v>
      </c>
      <c r="Q50" s="339">
        <f>(P50-O50)/O50</f>
        <v>0.10355089750726874</v>
      </c>
    </row>
    <row r="51" spans="1:1023 1025:2047 2049:3071 3073:4095 4097:5119 5121:6143 6145:7167 7169:8191 8193:9215 9217:10239 10241:11263 11265:12287 12289:13311 13313:14335 14337:15359 15361:16383" ht="20.100000000000001" customHeight="1" x14ac:dyDescent="0.25">
      <c r="A51" s="13"/>
      <c r="B51" t="s">
        <v>6</v>
      </c>
      <c r="C51" s="36">
        <v>55812.45</v>
      </c>
      <c r="D51" s="161">
        <v>54789.010000000017</v>
      </c>
      <c r="E51" s="258">
        <f t="shared" ref="E51:E57" si="28">C51/$C$60</f>
        <v>0.3879967379394863</v>
      </c>
      <c r="F51" s="259">
        <f t="shared" ref="F51:F57" si="29">D51/$D$60</f>
        <v>0.40962689186708828</v>
      </c>
      <c r="G51" s="337">
        <f t="shared" ref="G51:G59" si="30">(D51-C51)/C51</f>
        <v>-1.833712728969935E-2</v>
      </c>
      <c r="I51" s="36">
        <v>6237.7509999999975</v>
      </c>
      <c r="J51" s="161">
        <v>6817.5659999999998</v>
      </c>
      <c r="K51" s="258">
        <f t="shared" ref="K51:K58" si="31">I51/$I$60</f>
        <v>0.16495890275472258</v>
      </c>
      <c r="L51" s="259">
        <f t="shared" ref="L51:L58" si="32">J51/$J$60</f>
        <v>0.1782916304507807</v>
      </c>
      <c r="M51" s="337">
        <f t="shared" ref="M51:M58" si="33">(J51-I51)/I51</f>
        <v>9.2952572169040182E-2</v>
      </c>
      <c r="O51" s="39">
        <f t="shared" si="27"/>
        <v>1.1176271602482954</v>
      </c>
      <c r="P51" s="163">
        <f t="shared" si="27"/>
        <v>1.2443309342512299</v>
      </c>
      <c r="Q51" s="337">
        <f t="shared" ref="Q51:Q58" si="34">(P51-O51)/O51</f>
        <v>0.11336855304660413</v>
      </c>
    </row>
    <row r="52" spans="1:1023 1025:2047 2049:3071 3073:4095 4097:5119 5121:6143 6145:7167 7169:8191 8193:9215 9217:10239 10241:11263 11265:12287 12289:13311 13313:14335 14337:15359 15361:16383" ht="20.100000000000001" customHeight="1" x14ac:dyDescent="0.25">
      <c r="A52" s="13"/>
      <c r="B52" t="s">
        <v>39</v>
      </c>
      <c r="C52" s="36">
        <v>2537.38</v>
      </c>
      <c r="D52" s="161">
        <v>3602.9399999999991</v>
      </c>
      <c r="E52" s="262">
        <f t="shared" si="28"/>
        <v>1.7639346828761216E-2</v>
      </c>
      <c r="F52" s="263">
        <f t="shared" si="29"/>
        <v>2.693717433083033E-2</v>
      </c>
      <c r="G52" s="337">
        <f t="shared" si="30"/>
        <v>0.41994498261986735</v>
      </c>
      <c r="I52" s="36">
        <v>515.62600000000009</v>
      </c>
      <c r="J52" s="161">
        <v>640.5089999999999</v>
      </c>
      <c r="K52" s="262">
        <f t="shared" si="31"/>
        <v>1.3635859974501488E-2</v>
      </c>
      <c r="L52" s="263">
        <f t="shared" si="32"/>
        <v>1.6750464011408041E-2</v>
      </c>
      <c r="M52" s="337">
        <f t="shared" si="33"/>
        <v>0.24219686361820347</v>
      </c>
      <c r="O52" s="39">
        <f t="shared" si="27"/>
        <v>2.0321197455643225</v>
      </c>
      <c r="P52" s="163">
        <f t="shared" si="27"/>
        <v>1.7777398457926028</v>
      </c>
      <c r="Q52" s="337">
        <f t="shared" si="34"/>
        <v>-0.12517958172837795</v>
      </c>
    </row>
    <row r="53" spans="1:1023 1025:2047 2049:3071 3073:4095 4097:5119 5121:6143 6145:7167 7169:8191 8193:9215 9217:10239 10241:11263 11265:12287 12289:13311 13313:14335 14337:15359 15361:16383" ht="20.100000000000001" customHeight="1" x14ac:dyDescent="0.25">
      <c r="A53" s="28" t="s">
        <v>134</v>
      </c>
      <c r="B53" s="20"/>
      <c r="C53" s="92">
        <f>SUM(C54:C56)</f>
        <v>12564.919999999998</v>
      </c>
      <c r="D53" s="338">
        <f>SUM(D54:D56)</f>
        <v>10246.640000000001</v>
      </c>
      <c r="E53" s="260">
        <f t="shared" si="28"/>
        <v>8.7348754130496142E-2</v>
      </c>
      <c r="F53" s="261">
        <f t="shared" si="29"/>
        <v>7.6608416455799813E-2</v>
      </c>
      <c r="G53" s="339">
        <f t="shared" si="30"/>
        <v>-0.18450415919878499</v>
      </c>
      <c r="I53" s="92">
        <f>SUM(I54:I56)</f>
        <v>9525.5220000000008</v>
      </c>
      <c r="J53" s="338">
        <f>SUM(J54:J56)</f>
        <v>8949.7259999999987</v>
      </c>
      <c r="K53" s="260">
        <f t="shared" si="31"/>
        <v>0.2519048383441358</v>
      </c>
      <c r="L53" s="261">
        <f t="shared" si="32"/>
        <v>0.23405145481946835</v>
      </c>
      <c r="M53" s="339">
        <f t="shared" si="33"/>
        <v>-6.044771089710381E-2</v>
      </c>
      <c r="O53" s="342">
        <f t="shared" si="27"/>
        <v>7.5810446863171457</v>
      </c>
      <c r="P53" s="343">
        <f t="shared" si="27"/>
        <v>8.7343031471780002</v>
      </c>
      <c r="Q53" s="339">
        <f t="shared" si="34"/>
        <v>0.15212394974301421</v>
      </c>
    </row>
    <row r="54" spans="1:1023 1025:2047 2049:3071 3073:4095 4097:5119 5121:6143 6145:7167 7169:8191 8193:9215 9217:10239 10241:11263 11265:12287 12289:13311 13313:14335 14337:15359 15361:16383" ht="20.100000000000001" customHeight="1" x14ac:dyDescent="0.25">
      <c r="A54" s="13"/>
      <c r="B54" s="8" t="s">
        <v>7</v>
      </c>
      <c r="C54" s="36">
        <v>11620.109999999999</v>
      </c>
      <c r="D54" s="161">
        <v>9223.02</v>
      </c>
      <c r="E54" s="258">
        <f t="shared" si="28"/>
        <v>8.0780628237929059E-2</v>
      </c>
      <c r="F54" s="259">
        <f t="shared" si="29"/>
        <v>6.8955380216360759E-2</v>
      </c>
      <c r="G54" s="337">
        <f t="shared" si="30"/>
        <v>-0.20628806439870179</v>
      </c>
      <c r="I54" s="36">
        <v>8849.6850000000013</v>
      </c>
      <c r="J54" s="161">
        <v>7771.1169999999993</v>
      </c>
      <c r="K54" s="258">
        <f t="shared" si="31"/>
        <v>0.23403215795643781</v>
      </c>
      <c r="L54" s="259">
        <f t="shared" si="32"/>
        <v>0.20322870660200126</v>
      </c>
      <c r="M54" s="337">
        <f t="shared" si="33"/>
        <v>-0.12187642837004954</v>
      </c>
      <c r="O54" s="39">
        <f t="shared" si="27"/>
        <v>7.6158358225524561</v>
      </c>
      <c r="P54" s="163">
        <f t="shared" si="27"/>
        <v>8.4257835286055975</v>
      </c>
      <c r="Q54" s="337">
        <f t="shared" si="34"/>
        <v>0.10635046827751686</v>
      </c>
    </row>
    <row r="55" spans="1:1023 1025:2047 2049:3071 3073:4095 4097:5119 5121:6143 6145:7167 7169:8191 8193:9215 9217:10239 10241:11263 11265:12287 12289:13311 13313:14335 14337:15359 15361:16383" ht="20.100000000000001" customHeight="1" x14ac:dyDescent="0.25">
      <c r="A55" s="13"/>
      <c r="B55" s="8" t="s">
        <v>8</v>
      </c>
      <c r="C55" s="36">
        <v>800.97</v>
      </c>
      <c r="D55" s="161">
        <v>858.78</v>
      </c>
      <c r="E55" s="258">
        <f t="shared" si="28"/>
        <v>5.5681796299461928E-3</v>
      </c>
      <c r="F55" s="259">
        <f t="shared" si="29"/>
        <v>6.4206194307511299E-3</v>
      </c>
      <c r="G55" s="337">
        <f t="shared" si="30"/>
        <v>7.2174987827259382E-2</v>
      </c>
      <c r="I55" s="36">
        <v>572.86199999999997</v>
      </c>
      <c r="J55" s="161">
        <v>1089.4960000000003</v>
      </c>
      <c r="K55" s="258">
        <f t="shared" si="31"/>
        <v>1.514948046978405E-2</v>
      </c>
      <c r="L55" s="259">
        <f t="shared" si="32"/>
        <v>2.8492282760387479E-2</v>
      </c>
      <c r="M55" s="337">
        <f t="shared" si="33"/>
        <v>0.90184721625801745</v>
      </c>
      <c r="O55" s="39">
        <f t="shared" si="27"/>
        <v>7.1521030750215351</v>
      </c>
      <c r="P55" s="163">
        <f t="shared" si="27"/>
        <v>12.686555345955895</v>
      </c>
      <c r="Q55" s="337">
        <f t="shared" si="34"/>
        <v>0.77382165957076843</v>
      </c>
    </row>
    <row r="56" spans="1:1023 1025:2047 2049:3071 3073:4095 4097:5119 5121:6143 6145:7167 7169:8191 8193:9215 9217:10239 10241:11263 11265:12287 12289:13311 13313:14335 14337:15359 15361:16383" ht="20.100000000000001" customHeight="1" x14ac:dyDescent="0.25">
      <c r="A56" s="37"/>
      <c r="B56" s="38" t="s">
        <v>9</v>
      </c>
      <c r="C56" s="344">
        <v>143.84</v>
      </c>
      <c r="D56" s="345">
        <v>164.84</v>
      </c>
      <c r="E56" s="262">
        <f t="shared" si="28"/>
        <v>9.9994626262089751E-4</v>
      </c>
      <c r="F56" s="263">
        <f t="shared" si="29"/>
        <v>1.2324168086879251E-3</v>
      </c>
      <c r="G56" s="337">
        <f t="shared" si="30"/>
        <v>0.14599555061179087</v>
      </c>
      <c r="I56" s="344">
        <v>102.97499999999999</v>
      </c>
      <c r="J56" s="345">
        <v>89.113000000000028</v>
      </c>
      <c r="K56" s="262">
        <f t="shared" si="31"/>
        <v>2.7231999179139349E-3</v>
      </c>
      <c r="L56" s="263">
        <f t="shared" si="32"/>
        <v>2.3304654570796123E-3</v>
      </c>
      <c r="M56" s="337">
        <f t="shared" si="33"/>
        <v>-0.1346151978635588</v>
      </c>
      <c r="O56" s="39">
        <f t="shared" si="27"/>
        <v>7.1589961067853167</v>
      </c>
      <c r="P56" s="163">
        <f t="shared" si="27"/>
        <v>5.4060300897840339</v>
      </c>
      <c r="Q56" s="337">
        <f t="shared" si="34"/>
        <v>-0.24486198774990486</v>
      </c>
    </row>
    <row r="57" spans="1:1023 1025:2047 2049:3071 3073:4095 4097:5119 5121:6143 6145:7167 7169:8191 8193:9215 9217:10239 10241:11263 11265:12287 12289:13311 13313:14335 14337:15359 15361:16383" ht="20.100000000000001" customHeight="1" x14ac:dyDescent="0.25">
      <c r="A57" s="13" t="s">
        <v>135</v>
      </c>
      <c r="B57" s="8"/>
      <c r="C57" s="24">
        <v>37.380000000000003</v>
      </c>
      <c r="D57" s="160">
        <v>24.870000000000005</v>
      </c>
      <c r="E57" s="258">
        <f t="shared" si="28"/>
        <v>2.5985811524450189E-4</v>
      </c>
      <c r="F57" s="259">
        <f t="shared" si="29"/>
        <v>1.8593912904676474E-4</v>
      </c>
      <c r="G57" s="346">
        <f t="shared" si="30"/>
        <v>-0.33467094703049749</v>
      </c>
      <c r="I57" s="24">
        <v>46.195</v>
      </c>
      <c r="J57" s="160">
        <v>54.836999999999996</v>
      </c>
      <c r="K57" s="258">
        <f t="shared" si="31"/>
        <v>1.2216384579561469E-3</v>
      </c>
      <c r="L57" s="259">
        <f t="shared" si="32"/>
        <v>1.4340863204007795E-3</v>
      </c>
      <c r="M57" s="346">
        <f t="shared" si="33"/>
        <v>0.18707652343327191</v>
      </c>
      <c r="O57" s="347">
        <f t="shared" si="27"/>
        <v>12.358212948100588</v>
      </c>
      <c r="P57" s="348">
        <f t="shared" si="27"/>
        <v>22.049457177322068</v>
      </c>
      <c r="Q57" s="346">
        <f t="shared" si="34"/>
        <v>0.78419462991297528</v>
      </c>
    </row>
    <row r="58" spans="1:1023 1025:2047 2049:3071 3073:4095 4097:5119 5121:6143 6145:7167 7169:8191 8193:9215 9217:10239 10241:11263 11265:12287 12289:13311 13313:14335 14337:15359 15361:16383" ht="20.100000000000001" customHeight="1" x14ac:dyDescent="0.25">
      <c r="A58" s="13" t="s">
        <v>10</v>
      </c>
      <c r="C58" s="24">
        <v>810.09000000000015</v>
      </c>
      <c r="D58" s="160">
        <v>842.89</v>
      </c>
      <c r="E58" s="258">
        <f>C58/$C$60</f>
        <v>5.6315800047731027E-3</v>
      </c>
      <c r="F58" s="259">
        <f>D58/$D$60</f>
        <v>6.3018187568245881E-3</v>
      </c>
      <c r="G58" s="337">
        <f t="shared" si="30"/>
        <v>4.0489328346232929E-2</v>
      </c>
      <c r="I58" s="24">
        <v>332.65999999999985</v>
      </c>
      <c r="J58" s="160">
        <v>520.1400000000001</v>
      </c>
      <c r="K58" s="258">
        <f t="shared" si="31"/>
        <v>8.7972778314469452E-3</v>
      </c>
      <c r="L58" s="259">
        <f t="shared" si="32"/>
        <v>1.3602597857163258E-2</v>
      </c>
      <c r="M58" s="337">
        <f t="shared" si="33"/>
        <v>0.56357842842542039</v>
      </c>
      <c r="O58" s="39">
        <f t="shared" si="27"/>
        <v>4.1064573072127768</v>
      </c>
      <c r="P58" s="163">
        <f t="shared" si="27"/>
        <v>6.170911981397337</v>
      </c>
      <c r="Q58" s="337">
        <f t="shared" si="34"/>
        <v>0.50273374827456596</v>
      </c>
    </row>
    <row r="59" spans="1:1023 1025:2047 2049:3071 3073:4095 4097:5119 5121:6143 6145:7167 7169:8191 8193:9215 9217:10239 10241:11263 11265:12287 12289:13311 13313:14335 14337:15359 15361:16383" ht="20.100000000000001" customHeight="1" thickBot="1" x14ac:dyDescent="0.3">
      <c r="A59" s="13" t="s">
        <v>11</v>
      </c>
      <c r="B59" s="15"/>
      <c r="C59" s="26">
        <v>1487.3999999999999</v>
      </c>
      <c r="D59" s="162">
        <v>1071.83</v>
      </c>
      <c r="E59" s="264">
        <f>C59/$C$60</f>
        <v>1.0340100604993902E-2</v>
      </c>
      <c r="F59" s="265">
        <f>D59/$D$60</f>
        <v>8.0134755402570899E-3</v>
      </c>
      <c r="G59" s="349">
        <f t="shared" si="30"/>
        <v>-0.27939357267715476</v>
      </c>
      <c r="I59" s="26">
        <v>295.85700000000003</v>
      </c>
      <c r="J59" s="162">
        <v>261.80699999999996</v>
      </c>
      <c r="K59" s="264">
        <f>I59/$I$60</f>
        <v>7.8240131887765286E-3</v>
      </c>
      <c r="L59" s="265">
        <f>J59/$J$60</f>
        <v>6.846724607202561E-3</v>
      </c>
      <c r="M59" s="349">
        <f>(J59-I59)/I59</f>
        <v>-0.11508938439854412</v>
      </c>
      <c r="O59" s="350">
        <f t="shared" si="27"/>
        <v>1.9890883420734171</v>
      </c>
      <c r="P59" s="351">
        <f t="shared" si="27"/>
        <v>2.4426168328932758</v>
      </c>
      <c r="Q59" s="349">
        <f>(P59-O59)/O59</f>
        <v>0.22800821925641701</v>
      </c>
    </row>
    <row r="60" spans="1:1023 1025:2047 2049:3071 3073:4095 4097:5119 5121:6143 6145:7167 7169:8191 8193:9215 9217:10239 10241:11263 11265:12287 12289:13311 13313:14335 14337:15359 15361:16383" ht="26.25" customHeight="1" thickBot="1" x14ac:dyDescent="0.3">
      <c r="A60" s="17" t="s">
        <v>12</v>
      </c>
      <c r="B60" s="59"/>
      <c r="C60" s="352">
        <f>C48+C49+C50+C53+C57+C58+C59</f>
        <v>143847.73000000004</v>
      </c>
      <c r="D60" s="353">
        <f>D48+D49+D50+D53+D57+D58+D59</f>
        <v>133753.45000000004</v>
      </c>
      <c r="E60" s="266">
        <f>E48+E49+E50+E53+E57+E58+E59</f>
        <v>0.99999999999999989</v>
      </c>
      <c r="F60" s="267">
        <f>F48+F49+F50+F53+F57+F58+F59</f>
        <v>1</v>
      </c>
      <c r="G60" s="349">
        <f>(D60-C60)/C60</f>
        <v>-7.0173370132430982E-2</v>
      </c>
      <c r="H60" s="2"/>
      <c r="I60" s="352">
        <f>I48+I49+I50+I53+I57+I58+I59</f>
        <v>37813.97</v>
      </c>
      <c r="J60" s="353">
        <f>J48+J49+J50+J53+J57+J58+J59</f>
        <v>38238.284</v>
      </c>
      <c r="K60" s="266">
        <f>K48+K49+K50+K53+K57+K58+K59</f>
        <v>1</v>
      </c>
      <c r="L60" s="267">
        <f>L48+L49+L50+L53+L57+L58+L59</f>
        <v>1</v>
      </c>
      <c r="M60" s="349">
        <f>(J60-I60)/I60</f>
        <v>1.1221091041220968E-2</v>
      </c>
      <c r="N60" s="2"/>
      <c r="O60" s="29">
        <f t="shared" si="27"/>
        <v>2.6287498593130381</v>
      </c>
      <c r="P60" s="354">
        <f t="shared" si="27"/>
        <v>2.8588633788511615</v>
      </c>
      <c r="Q60" s="349">
        <f>(P60-O60)/O60</f>
        <v>8.7537244642310011E-2</v>
      </c>
    </row>
    <row r="62" spans="1:1023 1025:2047 2049:3071 3073:4095 4097:5119 5121:6143 6145:7167 7169:8191 8193:9215 9217:10239 10241:11263 11265:12287 12289:13311 13313:14335 14337:15359 15361:16383" x14ac:dyDescent="0.25">
      <c r="A62" s="2"/>
      <c r="C62" s="2"/>
      <c r="E62" s="2"/>
      <c r="G62" s="2"/>
      <c r="I62" s="2"/>
      <c r="K62" s="2"/>
      <c r="M62" s="2"/>
      <c r="O62" s="2"/>
      <c r="P62"/>
      <c r="Q62" s="2"/>
      <c r="S62" s="2"/>
      <c r="U62" s="2"/>
      <c r="W62" s="2"/>
      <c r="Y62" s="2"/>
      <c r="AA62" s="2"/>
      <c r="AC62" s="2"/>
      <c r="AE62" s="2"/>
      <c r="AG62" s="2"/>
      <c r="AI62" s="2"/>
      <c r="AK62" s="2"/>
      <c r="AM62" s="2"/>
      <c r="AO62" s="2"/>
      <c r="AQ62" s="2"/>
      <c r="AS62" s="2"/>
      <c r="AU62" s="2"/>
      <c r="AW62" s="2"/>
      <c r="AY62" s="2"/>
      <c r="BA62" s="2"/>
      <c r="BC62" s="2"/>
      <c r="BE62" s="2"/>
      <c r="BG62" s="2"/>
      <c r="BI62" s="2"/>
      <c r="BK62" s="2"/>
      <c r="BM62" s="2"/>
      <c r="BO62" s="2"/>
      <c r="BQ62" s="2"/>
      <c r="BS62" s="2"/>
      <c r="BU62" s="2"/>
      <c r="BW62" s="2"/>
      <c r="BY62" s="2"/>
      <c r="CA62" s="2"/>
      <c r="CC62" s="2"/>
      <c r="CE62" s="2"/>
      <c r="CG62" s="2"/>
      <c r="CI62" s="2"/>
      <c r="CK62" s="2"/>
      <c r="CM62" s="2"/>
      <c r="CO62" s="2"/>
      <c r="CQ62" s="2"/>
      <c r="CS62" s="2"/>
      <c r="CU62" s="2"/>
      <c r="CW62" s="2"/>
      <c r="CY62" s="2"/>
      <c r="DA62" s="2"/>
      <c r="DC62" s="2"/>
      <c r="DE62" s="2"/>
      <c r="DG62" s="2"/>
      <c r="DI62" s="2"/>
      <c r="DK62" s="2"/>
      <c r="DM62" s="2"/>
      <c r="DO62" s="2"/>
      <c r="DQ62" s="2"/>
      <c r="DS62" s="2"/>
      <c r="DU62" s="2"/>
      <c r="DW62" s="2"/>
      <c r="DY62" s="2"/>
      <c r="EA62" s="2"/>
      <c r="EC62" s="2"/>
      <c r="EE62" s="2"/>
      <c r="EG62" s="2"/>
      <c r="EI62" s="2"/>
      <c r="EK62" s="2"/>
      <c r="EM62" s="2"/>
      <c r="EO62" s="2"/>
      <c r="EQ62" s="2"/>
      <c r="ES62" s="2"/>
      <c r="EU62" s="2"/>
      <c r="EW62" s="2"/>
      <c r="EY62" s="2"/>
      <c r="FA62" s="2"/>
      <c r="FC62" s="2"/>
      <c r="FE62" s="2"/>
      <c r="FG62" s="2"/>
      <c r="FI62" s="2"/>
      <c r="FK62" s="2"/>
      <c r="FM62" s="2"/>
      <c r="FO62" s="2"/>
      <c r="FQ62" s="2"/>
      <c r="FS62" s="2"/>
      <c r="FU62" s="2"/>
      <c r="FW62" s="2"/>
      <c r="FY62" s="2"/>
      <c r="GA62" s="2"/>
      <c r="GC62" s="2"/>
      <c r="GE62" s="2"/>
      <c r="GG62" s="2"/>
      <c r="GI62" s="2"/>
      <c r="GK62" s="2"/>
      <c r="GM62" s="2"/>
      <c r="GO62" s="2"/>
      <c r="GQ62" s="2"/>
      <c r="GS62" s="2"/>
      <c r="GU62" s="2"/>
      <c r="GW62" s="2"/>
      <c r="GY62" s="2"/>
      <c r="HA62" s="2"/>
      <c r="HC62" s="2"/>
      <c r="HE62" s="2"/>
      <c r="HG62" s="2"/>
      <c r="HI62" s="2"/>
      <c r="HK62" s="2"/>
      <c r="HM62" s="2"/>
      <c r="HO62" s="2"/>
      <c r="HQ62" s="2"/>
      <c r="HS62" s="2"/>
      <c r="HU62" s="2"/>
      <c r="HW62" s="2"/>
      <c r="HY62" s="2"/>
      <c r="IA62" s="2"/>
      <c r="IC62" s="2"/>
      <c r="IE62" s="2"/>
      <c r="IG62" s="2"/>
      <c r="II62" s="2"/>
      <c r="IK62" s="2"/>
      <c r="IM62" s="2"/>
      <c r="IO62" s="2"/>
      <c r="IQ62" s="2"/>
      <c r="IS62" s="2"/>
      <c r="IU62" s="2"/>
      <c r="IW62" s="2"/>
      <c r="IY62" s="2"/>
      <c r="JA62" s="2"/>
      <c r="JC62" s="2"/>
      <c r="JE62" s="2"/>
      <c r="JG62" s="2"/>
      <c r="JI62" s="2"/>
      <c r="JK62" s="2"/>
      <c r="JM62" s="2"/>
      <c r="JO62" s="2"/>
      <c r="JQ62" s="2"/>
      <c r="JS62" s="2"/>
      <c r="JU62" s="2"/>
      <c r="JW62" s="2"/>
      <c r="JY62" s="2"/>
      <c r="KA62" s="2"/>
      <c r="KC62" s="2"/>
      <c r="KE62" s="2"/>
      <c r="KG62" s="2"/>
      <c r="KI62" s="2"/>
      <c r="KK62" s="2"/>
      <c r="KM62" s="2"/>
      <c r="KO62" s="2"/>
      <c r="KQ62" s="2"/>
      <c r="KS62" s="2"/>
      <c r="KU62" s="2"/>
      <c r="KW62" s="2"/>
      <c r="KY62" s="2"/>
      <c r="LA62" s="2"/>
      <c r="LC62" s="2"/>
      <c r="LE62" s="2"/>
      <c r="LG62" s="2"/>
      <c r="LI62" s="2"/>
      <c r="LK62" s="2"/>
      <c r="LM62" s="2"/>
      <c r="LO62" s="2"/>
      <c r="LQ62" s="2"/>
      <c r="LS62" s="2"/>
      <c r="LU62" s="2"/>
      <c r="LW62" s="2"/>
      <c r="LY62" s="2"/>
      <c r="MA62" s="2"/>
      <c r="MC62" s="2"/>
      <c r="ME62" s="2"/>
      <c r="MG62" s="2"/>
      <c r="MI62" s="2"/>
      <c r="MK62" s="2"/>
      <c r="MM62" s="2"/>
      <c r="MO62" s="2"/>
      <c r="MQ62" s="2"/>
      <c r="MS62" s="2"/>
      <c r="MU62" s="2"/>
      <c r="MW62" s="2"/>
      <c r="MY62" s="2"/>
      <c r="NA62" s="2"/>
      <c r="NC62" s="2"/>
      <c r="NE62" s="2"/>
      <c r="NG62" s="2"/>
      <c r="NI62" s="2"/>
      <c r="NK62" s="2"/>
      <c r="NM62" s="2"/>
      <c r="NO62" s="2"/>
      <c r="NQ62" s="2"/>
      <c r="NS62" s="2"/>
      <c r="NU62" s="2"/>
      <c r="NW62" s="2"/>
      <c r="NY62" s="2"/>
      <c r="OA62" s="2"/>
      <c r="OC62" s="2"/>
      <c r="OE62" s="2"/>
      <c r="OG62" s="2"/>
      <c r="OI62" s="2"/>
      <c r="OK62" s="2"/>
      <c r="OM62" s="2"/>
      <c r="OO62" s="2"/>
      <c r="OQ62" s="2"/>
      <c r="OS62" s="2"/>
      <c r="OU62" s="2"/>
      <c r="OW62" s="2"/>
      <c r="OY62" s="2"/>
      <c r="PA62" s="2"/>
      <c r="PC62" s="2"/>
      <c r="PE62" s="2"/>
      <c r="PG62" s="2"/>
      <c r="PI62" s="2"/>
      <c r="PK62" s="2"/>
      <c r="PM62" s="2"/>
      <c r="PO62" s="2"/>
      <c r="PQ62" s="2"/>
      <c r="PS62" s="2"/>
      <c r="PU62" s="2"/>
      <c r="PW62" s="2"/>
      <c r="PY62" s="2"/>
      <c r="QA62" s="2"/>
      <c r="QC62" s="2"/>
      <c r="QE62" s="2"/>
      <c r="QG62" s="2"/>
      <c r="QI62" s="2"/>
      <c r="QK62" s="2"/>
      <c r="QM62" s="2"/>
      <c r="QO62" s="2"/>
      <c r="QQ62" s="2"/>
      <c r="QS62" s="2"/>
      <c r="QU62" s="2"/>
      <c r="QW62" s="2"/>
      <c r="QY62" s="2"/>
      <c r="RA62" s="2"/>
      <c r="RC62" s="2"/>
      <c r="RE62" s="2"/>
      <c r="RG62" s="2"/>
      <c r="RI62" s="2"/>
      <c r="RK62" s="2"/>
      <c r="RM62" s="2"/>
      <c r="RO62" s="2"/>
      <c r="RQ62" s="2"/>
      <c r="RS62" s="2"/>
      <c r="RU62" s="2"/>
      <c r="RW62" s="2"/>
      <c r="RY62" s="2"/>
      <c r="SA62" s="2"/>
      <c r="SC62" s="2"/>
      <c r="SE62" s="2"/>
      <c r="SG62" s="2"/>
      <c r="SI62" s="2"/>
      <c r="SK62" s="2"/>
      <c r="SM62" s="2"/>
      <c r="SO62" s="2"/>
      <c r="SQ62" s="2"/>
      <c r="SS62" s="2"/>
      <c r="SU62" s="2"/>
      <c r="SW62" s="2"/>
      <c r="SY62" s="2"/>
      <c r="TA62" s="2"/>
      <c r="TC62" s="2"/>
      <c r="TE62" s="2"/>
      <c r="TG62" s="2"/>
      <c r="TI62" s="2"/>
      <c r="TK62" s="2"/>
      <c r="TM62" s="2"/>
      <c r="TO62" s="2"/>
      <c r="TQ62" s="2"/>
      <c r="TS62" s="2"/>
      <c r="TU62" s="2"/>
      <c r="TW62" s="2"/>
      <c r="TY62" s="2"/>
      <c r="UA62" s="2"/>
      <c r="UC62" s="2"/>
      <c r="UE62" s="2"/>
      <c r="UG62" s="2"/>
      <c r="UI62" s="2"/>
      <c r="UK62" s="2"/>
      <c r="UM62" s="2"/>
      <c r="UO62" s="2"/>
      <c r="UQ62" s="2"/>
      <c r="US62" s="2"/>
      <c r="UU62" s="2"/>
      <c r="UW62" s="2"/>
      <c r="UY62" s="2"/>
      <c r="VA62" s="2"/>
      <c r="VC62" s="2"/>
      <c r="VE62" s="2"/>
      <c r="VG62" s="2"/>
      <c r="VI62" s="2"/>
      <c r="VK62" s="2"/>
      <c r="VM62" s="2"/>
      <c r="VO62" s="2"/>
      <c r="VQ62" s="2"/>
      <c r="VS62" s="2"/>
      <c r="VU62" s="2"/>
      <c r="VW62" s="2"/>
      <c r="VY62" s="2"/>
      <c r="WA62" s="2"/>
      <c r="WC62" s="2"/>
      <c r="WE62" s="2"/>
      <c r="WG62" s="2"/>
      <c r="WI62" s="2"/>
      <c r="WK62" s="2"/>
      <c r="WM62" s="2"/>
      <c r="WO62" s="2"/>
      <c r="WQ62" s="2"/>
      <c r="WS62" s="2"/>
      <c r="WU62" s="2"/>
      <c r="WW62" s="2"/>
      <c r="WY62" s="2"/>
      <c r="XA62" s="2"/>
      <c r="XC62" s="2"/>
      <c r="XE62" s="2"/>
      <c r="XG62" s="2"/>
      <c r="XI62" s="2"/>
      <c r="XK62" s="2"/>
      <c r="XM62" s="2"/>
      <c r="XO62" s="2"/>
      <c r="XQ62" s="2"/>
      <c r="XS62" s="2"/>
      <c r="XU62" s="2"/>
      <c r="XW62" s="2"/>
      <c r="XY62" s="2"/>
      <c r="YA62" s="2"/>
      <c r="YC62" s="2"/>
      <c r="YE62" s="2"/>
      <c r="YG62" s="2"/>
      <c r="YI62" s="2"/>
      <c r="YK62" s="2"/>
      <c r="YM62" s="2"/>
      <c r="YO62" s="2"/>
      <c r="YQ62" s="2"/>
      <c r="YS62" s="2"/>
      <c r="YU62" s="2"/>
      <c r="YW62" s="2"/>
      <c r="YY62" s="2"/>
      <c r="ZA62" s="2"/>
      <c r="ZC62" s="2"/>
      <c r="ZE62" s="2"/>
      <c r="ZG62" s="2"/>
      <c r="ZI62" s="2"/>
      <c r="ZK62" s="2"/>
      <c r="ZM62" s="2"/>
      <c r="ZO62" s="2"/>
      <c r="ZQ62" s="2"/>
      <c r="ZS62" s="2"/>
      <c r="ZU62" s="2"/>
      <c r="ZW62" s="2"/>
      <c r="ZY62" s="2"/>
      <c r="AAA62" s="2"/>
      <c r="AAC62" s="2"/>
      <c r="AAE62" s="2"/>
      <c r="AAG62" s="2"/>
      <c r="AAI62" s="2"/>
      <c r="AAK62" s="2"/>
      <c r="AAM62" s="2"/>
      <c r="AAO62" s="2"/>
      <c r="AAQ62" s="2"/>
      <c r="AAS62" s="2"/>
      <c r="AAU62" s="2"/>
      <c r="AAW62" s="2"/>
      <c r="AAY62" s="2"/>
      <c r="ABA62" s="2"/>
      <c r="ABC62" s="2"/>
      <c r="ABE62" s="2"/>
      <c r="ABG62" s="2"/>
      <c r="ABI62" s="2"/>
      <c r="ABK62" s="2"/>
      <c r="ABM62" s="2"/>
      <c r="ABO62" s="2"/>
      <c r="ABQ62" s="2"/>
      <c r="ABS62" s="2"/>
      <c r="ABU62" s="2"/>
      <c r="ABW62" s="2"/>
      <c r="ABY62" s="2"/>
      <c r="ACA62" s="2"/>
      <c r="ACC62" s="2"/>
      <c r="ACE62" s="2"/>
      <c r="ACG62" s="2"/>
      <c r="ACI62" s="2"/>
      <c r="ACK62" s="2"/>
      <c r="ACM62" s="2"/>
      <c r="ACO62" s="2"/>
      <c r="ACQ62" s="2"/>
      <c r="ACS62" s="2"/>
      <c r="ACU62" s="2"/>
      <c r="ACW62" s="2"/>
      <c r="ACY62" s="2"/>
      <c r="ADA62" s="2"/>
      <c r="ADC62" s="2"/>
      <c r="ADE62" s="2"/>
      <c r="ADG62" s="2"/>
      <c r="ADI62" s="2"/>
      <c r="ADK62" s="2"/>
      <c r="ADM62" s="2"/>
      <c r="ADO62" s="2"/>
      <c r="ADQ62" s="2"/>
      <c r="ADS62" s="2"/>
      <c r="ADU62" s="2"/>
      <c r="ADW62" s="2"/>
      <c r="ADY62" s="2"/>
      <c r="AEA62" s="2"/>
      <c r="AEC62" s="2"/>
      <c r="AEE62" s="2"/>
      <c r="AEG62" s="2"/>
      <c r="AEI62" s="2"/>
      <c r="AEK62" s="2"/>
      <c r="AEM62" s="2"/>
      <c r="AEO62" s="2"/>
      <c r="AEQ62" s="2"/>
      <c r="AES62" s="2"/>
      <c r="AEU62" s="2"/>
      <c r="AEW62" s="2"/>
      <c r="AEY62" s="2"/>
      <c r="AFA62" s="2"/>
      <c r="AFC62" s="2"/>
      <c r="AFE62" s="2"/>
      <c r="AFG62" s="2"/>
      <c r="AFI62" s="2"/>
      <c r="AFK62" s="2"/>
      <c r="AFM62" s="2"/>
      <c r="AFO62" s="2"/>
      <c r="AFQ62" s="2"/>
      <c r="AFS62" s="2"/>
      <c r="AFU62" s="2"/>
      <c r="AFW62" s="2"/>
      <c r="AFY62" s="2"/>
      <c r="AGA62" s="2"/>
      <c r="AGC62" s="2"/>
      <c r="AGE62" s="2"/>
      <c r="AGG62" s="2"/>
      <c r="AGI62" s="2"/>
      <c r="AGK62" s="2"/>
      <c r="AGM62" s="2"/>
      <c r="AGO62" s="2"/>
      <c r="AGQ62" s="2"/>
      <c r="AGS62" s="2"/>
      <c r="AGU62" s="2"/>
      <c r="AGW62" s="2"/>
      <c r="AGY62" s="2"/>
      <c r="AHA62" s="2"/>
      <c r="AHC62" s="2"/>
      <c r="AHE62" s="2"/>
      <c r="AHG62" s="2"/>
      <c r="AHI62" s="2"/>
      <c r="AHK62" s="2"/>
      <c r="AHM62" s="2"/>
      <c r="AHO62" s="2"/>
      <c r="AHQ62" s="2"/>
      <c r="AHS62" s="2"/>
      <c r="AHU62" s="2"/>
      <c r="AHW62" s="2"/>
      <c r="AHY62" s="2"/>
      <c r="AIA62" s="2"/>
      <c r="AIC62" s="2"/>
      <c r="AIE62" s="2"/>
      <c r="AIG62" s="2"/>
      <c r="AII62" s="2"/>
      <c r="AIK62" s="2"/>
      <c r="AIM62" s="2"/>
      <c r="AIO62" s="2"/>
      <c r="AIQ62" s="2"/>
      <c r="AIS62" s="2"/>
      <c r="AIU62" s="2"/>
      <c r="AIW62" s="2"/>
      <c r="AIY62" s="2"/>
      <c r="AJA62" s="2"/>
      <c r="AJC62" s="2"/>
      <c r="AJE62" s="2"/>
      <c r="AJG62" s="2"/>
      <c r="AJI62" s="2"/>
      <c r="AJK62" s="2"/>
      <c r="AJM62" s="2"/>
      <c r="AJO62" s="2"/>
      <c r="AJQ62" s="2"/>
      <c r="AJS62" s="2"/>
      <c r="AJU62" s="2"/>
      <c r="AJW62" s="2"/>
      <c r="AJY62" s="2"/>
      <c r="AKA62" s="2"/>
      <c r="AKC62" s="2"/>
      <c r="AKE62" s="2"/>
      <c r="AKG62" s="2"/>
      <c r="AKI62" s="2"/>
      <c r="AKK62" s="2"/>
      <c r="AKM62" s="2"/>
      <c r="AKO62" s="2"/>
      <c r="AKQ62" s="2"/>
      <c r="AKS62" s="2"/>
      <c r="AKU62" s="2"/>
      <c r="AKW62" s="2"/>
      <c r="AKY62" s="2"/>
      <c r="ALA62" s="2"/>
      <c r="ALC62" s="2"/>
      <c r="ALE62" s="2"/>
      <c r="ALG62" s="2"/>
      <c r="ALI62" s="2"/>
      <c r="ALK62" s="2"/>
      <c r="ALM62" s="2"/>
      <c r="ALO62" s="2"/>
      <c r="ALQ62" s="2"/>
      <c r="ALS62" s="2"/>
      <c r="ALU62" s="2"/>
      <c r="ALW62" s="2"/>
      <c r="ALY62" s="2"/>
      <c r="AMA62" s="2"/>
      <c r="AMC62" s="2"/>
      <c r="AME62" s="2"/>
      <c r="AMG62" s="2"/>
      <c r="AMI62" s="2"/>
      <c r="AMK62" s="2"/>
      <c r="AMM62" s="2"/>
      <c r="AMO62" s="2"/>
      <c r="AMQ62" s="2"/>
      <c r="AMS62" s="2"/>
      <c r="AMU62" s="2"/>
      <c r="AMW62" s="2"/>
      <c r="AMY62" s="2"/>
      <c r="ANA62" s="2"/>
      <c r="ANC62" s="2"/>
      <c r="ANE62" s="2"/>
      <c r="ANG62" s="2"/>
      <c r="ANI62" s="2"/>
      <c r="ANK62" s="2"/>
      <c r="ANM62" s="2"/>
      <c r="ANO62" s="2"/>
      <c r="ANQ62" s="2"/>
      <c r="ANS62" s="2"/>
      <c r="ANU62" s="2"/>
      <c r="ANW62" s="2"/>
      <c r="ANY62" s="2"/>
      <c r="AOA62" s="2"/>
      <c r="AOC62" s="2"/>
      <c r="AOE62" s="2"/>
      <c r="AOG62" s="2"/>
      <c r="AOI62" s="2"/>
      <c r="AOK62" s="2"/>
      <c r="AOM62" s="2"/>
      <c r="AOO62" s="2"/>
      <c r="AOQ62" s="2"/>
      <c r="AOS62" s="2"/>
      <c r="AOU62" s="2"/>
      <c r="AOW62" s="2"/>
      <c r="AOY62" s="2"/>
      <c r="APA62" s="2"/>
      <c r="APC62" s="2"/>
      <c r="APE62" s="2"/>
      <c r="APG62" s="2"/>
      <c r="API62" s="2"/>
      <c r="APK62" s="2"/>
      <c r="APM62" s="2"/>
      <c r="APO62" s="2"/>
      <c r="APQ62" s="2"/>
      <c r="APS62" s="2"/>
      <c r="APU62" s="2"/>
      <c r="APW62" s="2"/>
      <c r="APY62" s="2"/>
      <c r="AQA62" s="2"/>
      <c r="AQC62" s="2"/>
      <c r="AQE62" s="2"/>
      <c r="AQG62" s="2"/>
      <c r="AQI62" s="2"/>
      <c r="AQK62" s="2"/>
      <c r="AQM62" s="2"/>
      <c r="AQO62" s="2"/>
      <c r="AQQ62" s="2"/>
      <c r="AQS62" s="2"/>
      <c r="AQU62" s="2"/>
      <c r="AQW62" s="2"/>
      <c r="AQY62" s="2"/>
      <c r="ARA62" s="2"/>
      <c r="ARC62" s="2"/>
      <c r="ARE62" s="2"/>
      <c r="ARG62" s="2"/>
      <c r="ARI62" s="2"/>
      <c r="ARK62" s="2"/>
      <c r="ARM62" s="2"/>
      <c r="ARO62" s="2"/>
      <c r="ARQ62" s="2"/>
      <c r="ARS62" s="2"/>
      <c r="ARU62" s="2"/>
      <c r="ARW62" s="2"/>
      <c r="ARY62" s="2"/>
      <c r="ASA62" s="2"/>
      <c r="ASC62" s="2"/>
      <c r="ASE62" s="2"/>
      <c r="ASG62" s="2"/>
      <c r="ASI62" s="2"/>
      <c r="ASK62" s="2"/>
      <c r="ASM62" s="2"/>
      <c r="ASO62" s="2"/>
      <c r="ASQ62" s="2"/>
      <c r="ASS62" s="2"/>
      <c r="ASU62" s="2"/>
      <c r="ASW62" s="2"/>
      <c r="ASY62" s="2"/>
      <c r="ATA62" s="2"/>
      <c r="ATC62" s="2"/>
      <c r="ATE62" s="2"/>
      <c r="ATG62" s="2"/>
      <c r="ATI62" s="2"/>
      <c r="ATK62" s="2"/>
      <c r="ATM62" s="2"/>
      <c r="ATO62" s="2"/>
      <c r="ATQ62" s="2"/>
      <c r="ATS62" s="2"/>
      <c r="ATU62" s="2"/>
      <c r="ATW62" s="2"/>
      <c r="ATY62" s="2"/>
      <c r="AUA62" s="2"/>
      <c r="AUC62" s="2"/>
      <c r="AUE62" s="2"/>
      <c r="AUG62" s="2"/>
      <c r="AUI62" s="2"/>
      <c r="AUK62" s="2"/>
      <c r="AUM62" s="2"/>
      <c r="AUO62" s="2"/>
      <c r="AUQ62" s="2"/>
      <c r="AUS62" s="2"/>
      <c r="AUU62" s="2"/>
      <c r="AUW62" s="2"/>
      <c r="AUY62" s="2"/>
      <c r="AVA62" s="2"/>
      <c r="AVC62" s="2"/>
      <c r="AVE62" s="2"/>
      <c r="AVG62" s="2"/>
      <c r="AVI62" s="2"/>
      <c r="AVK62" s="2"/>
      <c r="AVM62" s="2"/>
      <c r="AVO62" s="2"/>
      <c r="AVQ62" s="2"/>
      <c r="AVS62" s="2"/>
      <c r="AVU62" s="2"/>
      <c r="AVW62" s="2"/>
      <c r="AVY62" s="2"/>
      <c r="AWA62" s="2"/>
      <c r="AWC62" s="2"/>
      <c r="AWE62" s="2"/>
      <c r="AWG62" s="2"/>
      <c r="AWI62" s="2"/>
      <c r="AWK62" s="2"/>
      <c r="AWM62" s="2"/>
      <c r="AWO62" s="2"/>
      <c r="AWQ62" s="2"/>
      <c r="AWS62" s="2"/>
      <c r="AWU62" s="2"/>
      <c r="AWW62" s="2"/>
      <c r="AWY62" s="2"/>
      <c r="AXA62" s="2"/>
      <c r="AXC62" s="2"/>
      <c r="AXE62" s="2"/>
      <c r="AXG62" s="2"/>
      <c r="AXI62" s="2"/>
      <c r="AXK62" s="2"/>
      <c r="AXM62" s="2"/>
      <c r="AXO62" s="2"/>
      <c r="AXQ62" s="2"/>
      <c r="AXS62" s="2"/>
      <c r="AXU62" s="2"/>
      <c r="AXW62" s="2"/>
      <c r="AXY62" s="2"/>
      <c r="AYA62" s="2"/>
      <c r="AYC62" s="2"/>
      <c r="AYE62" s="2"/>
      <c r="AYG62" s="2"/>
      <c r="AYI62" s="2"/>
      <c r="AYK62" s="2"/>
      <c r="AYM62" s="2"/>
      <c r="AYO62" s="2"/>
      <c r="AYQ62" s="2"/>
      <c r="AYS62" s="2"/>
      <c r="AYU62" s="2"/>
      <c r="AYW62" s="2"/>
      <c r="AYY62" s="2"/>
      <c r="AZA62" s="2"/>
      <c r="AZC62" s="2"/>
      <c r="AZE62" s="2"/>
      <c r="AZG62" s="2"/>
      <c r="AZI62" s="2"/>
      <c r="AZK62" s="2"/>
      <c r="AZM62" s="2"/>
      <c r="AZO62" s="2"/>
      <c r="AZQ62" s="2"/>
      <c r="AZS62" s="2"/>
      <c r="AZU62" s="2"/>
      <c r="AZW62" s="2"/>
      <c r="AZY62" s="2"/>
      <c r="BAA62" s="2"/>
      <c r="BAC62" s="2"/>
      <c r="BAE62" s="2"/>
      <c r="BAG62" s="2"/>
      <c r="BAI62" s="2"/>
      <c r="BAK62" s="2"/>
      <c r="BAM62" s="2"/>
      <c r="BAO62" s="2"/>
      <c r="BAQ62" s="2"/>
      <c r="BAS62" s="2"/>
      <c r="BAU62" s="2"/>
      <c r="BAW62" s="2"/>
      <c r="BAY62" s="2"/>
      <c r="BBA62" s="2"/>
      <c r="BBC62" s="2"/>
      <c r="BBE62" s="2"/>
      <c r="BBG62" s="2"/>
      <c r="BBI62" s="2"/>
      <c r="BBK62" s="2"/>
      <c r="BBM62" s="2"/>
      <c r="BBO62" s="2"/>
      <c r="BBQ62" s="2"/>
      <c r="BBS62" s="2"/>
      <c r="BBU62" s="2"/>
      <c r="BBW62" s="2"/>
      <c r="BBY62" s="2"/>
      <c r="BCA62" s="2"/>
      <c r="BCC62" s="2"/>
      <c r="BCE62" s="2"/>
      <c r="BCG62" s="2"/>
      <c r="BCI62" s="2"/>
      <c r="BCK62" s="2"/>
      <c r="BCM62" s="2"/>
      <c r="BCO62" s="2"/>
      <c r="BCQ62" s="2"/>
      <c r="BCS62" s="2"/>
      <c r="BCU62" s="2"/>
      <c r="BCW62" s="2"/>
      <c r="BCY62" s="2"/>
      <c r="BDA62" s="2"/>
      <c r="BDC62" s="2"/>
      <c r="BDE62" s="2"/>
      <c r="BDG62" s="2"/>
      <c r="BDI62" s="2"/>
      <c r="BDK62" s="2"/>
      <c r="BDM62" s="2"/>
      <c r="BDO62" s="2"/>
      <c r="BDQ62" s="2"/>
      <c r="BDS62" s="2"/>
      <c r="BDU62" s="2"/>
      <c r="BDW62" s="2"/>
      <c r="BDY62" s="2"/>
      <c r="BEA62" s="2"/>
      <c r="BEC62" s="2"/>
      <c r="BEE62" s="2"/>
      <c r="BEG62" s="2"/>
      <c r="BEI62" s="2"/>
      <c r="BEK62" s="2"/>
      <c r="BEM62" s="2"/>
      <c r="BEO62" s="2"/>
      <c r="BEQ62" s="2"/>
      <c r="BES62" s="2"/>
      <c r="BEU62" s="2"/>
      <c r="BEW62" s="2"/>
      <c r="BEY62" s="2"/>
      <c r="BFA62" s="2"/>
      <c r="BFC62" s="2"/>
      <c r="BFE62" s="2"/>
      <c r="BFG62" s="2"/>
      <c r="BFI62" s="2"/>
      <c r="BFK62" s="2"/>
      <c r="BFM62" s="2"/>
      <c r="BFO62" s="2"/>
      <c r="BFQ62" s="2"/>
      <c r="BFS62" s="2"/>
      <c r="BFU62" s="2"/>
      <c r="BFW62" s="2"/>
      <c r="BFY62" s="2"/>
      <c r="BGA62" s="2"/>
      <c r="BGC62" s="2"/>
      <c r="BGE62" s="2"/>
      <c r="BGG62" s="2"/>
      <c r="BGI62" s="2"/>
      <c r="BGK62" s="2"/>
      <c r="BGM62" s="2"/>
      <c r="BGO62" s="2"/>
      <c r="BGQ62" s="2"/>
      <c r="BGS62" s="2"/>
      <c r="BGU62" s="2"/>
      <c r="BGW62" s="2"/>
      <c r="BGY62" s="2"/>
      <c r="BHA62" s="2"/>
      <c r="BHC62" s="2"/>
      <c r="BHE62" s="2"/>
      <c r="BHG62" s="2"/>
      <c r="BHI62" s="2"/>
      <c r="BHK62" s="2"/>
      <c r="BHM62" s="2"/>
      <c r="BHO62" s="2"/>
      <c r="BHQ62" s="2"/>
      <c r="BHS62" s="2"/>
      <c r="BHU62" s="2"/>
      <c r="BHW62" s="2"/>
      <c r="BHY62" s="2"/>
      <c r="BIA62" s="2"/>
      <c r="BIC62" s="2"/>
      <c r="BIE62" s="2"/>
      <c r="BIG62" s="2"/>
      <c r="BII62" s="2"/>
      <c r="BIK62" s="2"/>
      <c r="BIM62" s="2"/>
      <c r="BIO62" s="2"/>
      <c r="BIQ62" s="2"/>
      <c r="BIS62" s="2"/>
      <c r="BIU62" s="2"/>
      <c r="BIW62" s="2"/>
      <c r="BIY62" s="2"/>
      <c r="BJA62" s="2"/>
      <c r="BJC62" s="2"/>
      <c r="BJE62" s="2"/>
      <c r="BJG62" s="2"/>
      <c r="BJI62" s="2"/>
      <c r="BJK62" s="2"/>
      <c r="BJM62" s="2"/>
      <c r="BJO62" s="2"/>
      <c r="BJQ62" s="2"/>
      <c r="BJS62" s="2"/>
      <c r="BJU62" s="2"/>
      <c r="BJW62" s="2"/>
      <c r="BJY62" s="2"/>
      <c r="BKA62" s="2"/>
      <c r="BKC62" s="2"/>
      <c r="BKE62" s="2"/>
      <c r="BKG62" s="2"/>
      <c r="BKI62" s="2"/>
      <c r="BKK62" s="2"/>
      <c r="BKM62" s="2"/>
      <c r="BKO62" s="2"/>
      <c r="BKQ62" s="2"/>
      <c r="BKS62" s="2"/>
      <c r="BKU62" s="2"/>
      <c r="BKW62" s="2"/>
      <c r="BKY62" s="2"/>
      <c r="BLA62" s="2"/>
      <c r="BLC62" s="2"/>
      <c r="BLE62" s="2"/>
      <c r="BLG62" s="2"/>
      <c r="BLI62" s="2"/>
      <c r="BLK62" s="2"/>
      <c r="BLM62" s="2"/>
      <c r="BLO62" s="2"/>
      <c r="BLQ62" s="2"/>
      <c r="BLS62" s="2"/>
      <c r="BLU62" s="2"/>
      <c r="BLW62" s="2"/>
      <c r="BLY62" s="2"/>
      <c r="BMA62" s="2"/>
      <c r="BMC62" s="2"/>
      <c r="BME62" s="2"/>
      <c r="BMG62" s="2"/>
      <c r="BMI62" s="2"/>
      <c r="BMK62" s="2"/>
      <c r="BMM62" s="2"/>
      <c r="BMO62" s="2"/>
      <c r="BMQ62" s="2"/>
      <c r="BMS62" s="2"/>
      <c r="BMU62" s="2"/>
      <c r="BMW62" s="2"/>
      <c r="BMY62" s="2"/>
      <c r="BNA62" s="2"/>
      <c r="BNC62" s="2"/>
      <c r="BNE62" s="2"/>
      <c r="BNG62" s="2"/>
      <c r="BNI62" s="2"/>
      <c r="BNK62" s="2"/>
      <c r="BNM62" s="2"/>
      <c r="BNO62" s="2"/>
      <c r="BNQ62" s="2"/>
      <c r="BNS62" s="2"/>
      <c r="BNU62" s="2"/>
      <c r="BNW62" s="2"/>
      <c r="BNY62" s="2"/>
      <c r="BOA62" s="2"/>
      <c r="BOC62" s="2"/>
      <c r="BOE62" s="2"/>
      <c r="BOG62" s="2"/>
      <c r="BOI62" s="2"/>
      <c r="BOK62" s="2"/>
      <c r="BOM62" s="2"/>
      <c r="BOO62" s="2"/>
      <c r="BOQ62" s="2"/>
      <c r="BOS62" s="2"/>
      <c r="BOU62" s="2"/>
      <c r="BOW62" s="2"/>
      <c r="BOY62" s="2"/>
      <c r="BPA62" s="2"/>
      <c r="BPC62" s="2"/>
      <c r="BPE62" s="2"/>
      <c r="BPG62" s="2"/>
      <c r="BPI62" s="2"/>
      <c r="BPK62" s="2"/>
      <c r="BPM62" s="2"/>
      <c r="BPO62" s="2"/>
      <c r="BPQ62" s="2"/>
      <c r="BPS62" s="2"/>
      <c r="BPU62" s="2"/>
      <c r="BPW62" s="2"/>
      <c r="BPY62" s="2"/>
      <c r="BQA62" s="2"/>
      <c r="BQC62" s="2"/>
      <c r="BQE62" s="2"/>
      <c r="BQG62" s="2"/>
      <c r="BQI62" s="2"/>
      <c r="BQK62" s="2"/>
      <c r="BQM62" s="2"/>
      <c r="BQO62" s="2"/>
      <c r="BQQ62" s="2"/>
      <c r="BQS62" s="2"/>
      <c r="BQU62" s="2"/>
      <c r="BQW62" s="2"/>
      <c r="BQY62" s="2"/>
      <c r="BRA62" s="2"/>
      <c r="BRC62" s="2"/>
      <c r="BRE62" s="2"/>
      <c r="BRG62" s="2"/>
      <c r="BRI62" s="2"/>
      <c r="BRK62" s="2"/>
      <c r="BRM62" s="2"/>
      <c r="BRO62" s="2"/>
      <c r="BRQ62" s="2"/>
      <c r="BRS62" s="2"/>
      <c r="BRU62" s="2"/>
      <c r="BRW62" s="2"/>
      <c r="BRY62" s="2"/>
      <c r="BSA62" s="2"/>
      <c r="BSC62" s="2"/>
      <c r="BSE62" s="2"/>
      <c r="BSG62" s="2"/>
      <c r="BSI62" s="2"/>
      <c r="BSK62" s="2"/>
      <c r="BSM62" s="2"/>
      <c r="BSO62" s="2"/>
      <c r="BSQ62" s="2"/>
      <c r="BSS62" s="2"/>
      <c r="BSU62" s="2"/>
      <c r="BSW62" s="2"/>
      <c r="BSY62" s="2"/>
      <c r="BTA62" s="2"/>
      <c r="BTC62" s="2"/>
      <c r="BTE62" s="2"/>
      <c r="BTG62" s="2"/>
      <c r="BTI62" s="2"/>
      <c r="BTK62" s="2"/>
      <c r="BTM62" s="2"/>
      <c r="BTO62" s="2"/>
      <c r="BTQ62" s="2"/>
      <c r="BTS62" s="2"/>
      <c r="BTU62" s="2"/>
      <c r="BTW62" s="2"/>
      <c r="BTY62" s="2"/>
      <c r="BUA62" s="2"/>
      <c r="BUC62" s="2"/>
      <c r="BUE62" s="2"/>
      <c r="BUG62" s="2"/>
      <c r="BUI62" s="2"/>
      <c r="BUK62" s="2"/>
      <c r="BUM62" s="2"/>
      <c r="BUO62" s="2"/>
      <c r="BUQ62" s="2"/>
      <c r="BUS62" s="2"/>
      <c r="BUU62" s="2"/>
      <c r="BUW62" s="2"/>
      <c r="BUY62" s="2"/>
      <c r="BVA62" s="2"/>
      <c r="BVC62" s="2"/>
      <c r="BVE62" s="2"/>
      <c r="BVG62" s="2"/>
      <c r="BVI62" s="2"/>
      <c r="BVK62" s="2"/>
      <c r="BVM62" s="2"/>
      <c r="BVO62" s="2"/>
      <c r="BVQ62" s="2"/>
      <c r="BVS62" s="2"/>
      <c r="BVU62" s="2"/>
      <c r="BVW62" s="2"/>
      <c r="BVY62" s="2"/>
      <c r="BWA62" s="2"/>
      <c r="BWC62" s="2"/>
      <c r="BWE62" s="2"/>
      <c r="BWG62" s="2"/>
      <c r="BWI62" s="2"/>
      <c r="BWK62" s="2"/>
      <c r="BWM62" s="2"/>
      <c r="BWO62" s="2"/>
      <c r="BWQ62" s="2"/>
      <c r="BWS62" s="2"/>
      <c r="BWU62" s="2"/>
      <c r="BWW62" s="2"/>
      <c r="BWY62" s="2"/>
      <c r="BXA62" s="2"/>
      <c r="BXC62" s="2"/>
      <c r="BXE62" s="2"/>
      <c r="BXG62" s="2"/>
      <c r="BXI62" s="2"/>
      <c r="BXK62" s="2"/>
      <c r="BXM62" s="2"/>
      <c r="BXO62" s="2"/>
      <c r="BXQ62" s="2"/>
      <c r="BXS62" s="2"/>
      <c r="BXU62" s="2"/>
      <c r="BXW62" s="2"/>
      <c r="BXY62" s="2"/>
      <c r="BYA62" s="2"/>
      <c r="BYC62" s="2"/>
      <c r="BYE62" s="2"/>
      <c r="BYG62" s="2"/>
      <c r="BYI62" s="2"/>
      <c r="BYK62" s="2"/>
      <c r="BYM62" s="2"/>
      <c r="BYO62" s="2"/>
      <c r="BYQ62" s="2"/>
      <c r="BYS62" s="2"/>
      <c r="BYU62" s="2"/>
      <c r="BYW62" s="2"/>
      <c r="BYY62" s="2"/>
      <c r="BZA62" s="2"/>
      <c r="BZC62" s="2"/>
      <c r="BZE62" s="2"/>
      <c r="BZG62" s="2"/>
      <c r="BZI62" s="2"/>
      <c r="BZK62" s="2"/>
      <c r="BZM62" s="2"/>
      <c r="BZO62" s="2"/>
      <c r="BZQ62" s="2"/>
      <c r="BZS62" s="2"/>
      <c r="BZU62" s="2"/>
      <c r="BZW62" s="2"/>
      <c r="BZY62" s="2"/>
      <c r="CAA62" s="2"/>
      <c r="CAC62" s="2"/>
      <c r="CAE62" s="2"/>
      <c r="CAG62" s="2"/>
      <c r="CAI62" s="2"/>
      <c r="CAK62" s="2"/>
      <c r="CAM62" s="2"/>
      <c r="CAO62" s="2"/>
      <c r="CAQ62" s="2"/>
      <c r="CAS62" s="2"/>
      <c r="CAU62" s="2"/>
      <c r="CAW62" s="2"/>
      <c r="CAY62" s="2"/>
      <c r="CBA62" s="2"/>
      <c r="CBC62" s="2"/>
      <c r="CBE62" s="2"/>
      <c r="CBG62" s="2"/>
      <c r="CBI62" s="2"/>
      <c r="CBK62" s="2"/>
      <c r="CBM62" s="2"/>
      <c r="CBO62" s="2"/>
      <c r="CBQ62" s="2"/>
      <c r="CBS62" s="2"/>
      <c r="CBU62" s="2"/>
      <c r="CBW62" s="2"/>
      <c r="CBY62" s="2"/>
      <c r="CCA62" s="2"/>
      <c r="CCC62" s="2"/>
      <c r="CCE62" s="2"/>
      <c r="CCG62" s="2"/>
      <c r="CCI62" s="2"/>
      <c r="CCK62" s="2"/>
      <c r="CCM62" s="2"/>
      <c r="CCO62" s="2"/>
      <c r="CCQ62" s="2"/>
      <c r="CCS62" s="2"/>
      <c r="CCU62" s="2"/>
      <c r="CCW62" s="2"/>
      <c r="CCY62" s="2"/>
      <c r="CDA62" s="2"/>
      <c r="CDC62" s="2"/>
      <c r="CDE62" s="2"/>
      <c r="CDG62" s="2"/>
      <c r="CDI62" s="2"/>
      <c r="CDK62" s="2"/>
      <c r="CDM62" s="2"/>
      <c r="CDO62" s="2"/>
      <c r="CDQ62" s="2"/>
      <c r="CDS62" s="2"/>
      <c r="CDU62" s="2"/>
      <c r="CDW62" s="2"/>
      <c r="CDY62" s="2"/>
      <c r="CEA62" s="2"/>
      <c r="CEC62" s="2"/>
      <c r="CEE62" s="2"/>
      <c r="CEG62" s="2"/>
      <c r="CEI62" s="2"/>
      <c r="CEK62" s="2"/>
      <c r="CEM62" s="2"/>
      <c r="CEO62" s="2"/>
      <c r="CEQ62" s="2"/>
      <c r="CES62" s="2"/>
      <c r="CEU62" s="2"/>
      <c r="CEW62" s="2"/>
      <c r="CEY62" s="2"/>
      <c r="CFA62" s="2"/>
      <c r="CFC62" s="2"/>
      <c r="CFE62" s="2"/>
      <c r="CFG62" s="2"/>
      <c r="CFI62" s="2"/>
      <c r="CFK62" s="2"/>
      <c r="CFM62" s="2"/>
      <c r="CFO62" s="2"/>
      <c r="CFQ62" s="2"/>
      <c r="CFS62" s="2"/>
      <c r="CFU62" s="2"/>
      <c r="CFW62" s="2"/>
      <c r="CFY62" s="2"/>
      <c r="CGA62" s="2"/>
      <c r="CGC62" s="2"/>
      <c r="CGE62" s="2"/>
      <c r="CGG62" s="2"/>
      <c r="CGI62" s="2"/>
      <c r="CGK62" s="2"/>
      <c r="CGM62" s="2"/>
      <c r="CGO62" s="2"/>
      <c r="CGQ62" s="2"/>
      <c r="CGS62" s="2"/>
      <c r="CGU62" s="2"/>
      <c r="CGW62" s="2"/>
      <c r="CGY62" s="2"/>
      <c r="CHA62" s="2"/>
      <c r="CHC62" s="2"/>
      <c r="CHE62" s="2"/>
      <c r="CHG62" s="2"/>
      <c r="CHI62" s="2"/>
      <c r="CHK62" s="2"/>
      <c r="CHM62" s="2"/>
      <c r="CHO62" s="2"/>
      <c r="CHQ62" s="2"/>
      <c r="CHS62" s="2"/>
      <c r="CHU62" s="2"/>
      <c r="CHW62" s="2"/>
      <c r="CHY62" s="2"/>
      <c r="CIA62" s="2"/>
      <c r="CIC62" s="2"/>
      <c r="CIE62" s="2"/>
      <c r="CIG62" s="2"/>
      <c r="CII62" s="2"/>
      <c r="CIK62" s="2"/>
      <c r="CIM62" s="2"/>
      <c r="CIO62" s="2"/>
      <c r="CIQ62" s="2"/>
      <c r="CIS62" s="2"/>
      <c r="CIU62" s="2"/>
      <c r="CIW62" s="2"/>
      <c r="CIY62" s="2"/>
      <c r="CJA62" s="2"/>
      <c r="CJC62" s="2"/>
      <c r="CJE62" s="2"/>
      <c r="CJG62" s="2"/>
      <c r="CJI62" s="2"/>
      <c r="CJK62" s="2"/>
      <c r="CJM62" s="2"/>
      <c r="CJO62" s="2"/>
      <c r="CJQ62" s="2"/>
      <c r="CJS62" s="2"/>
      <c r="CJU62" s="2"/>
      <c r="CJW62" s="2"/>
      <c r="CJY62" s="2"/>
      <c r="CKA62" s="2"/>
      <c r="CKC62" s="2"/>
      <c r="CKE62" s="2"/>
      <c r="CKG62" s="2"/>
      <c r="CKI62" s="2"/>
      <c r="CKK62" s="2"/>
      <c r="CKM62" s="2"/>
      <c r="CKO62" s="2"/>
      <c r="CKQ62" s="2"/>
      <c r="CKS62" s="2"/>
      <c r="CKU62" s="2"/>
      <c r="CKW62" s="2"/>
      <c r="CKY62" s="2"/>
      <c r="CLA62" s="2"/>
      <c r="CLC62" s="2"/>
      <c r="CLE62" s="2"/>
      <c r="CLG62" s="2"/>
      <c r="CLI62" s="2"/>
      <c r="CLK62" s="2"/>
      <c r="CLM62" s="2"/>
      <c r="CLO62" s="2"/>
      <c r="CLQ62" s="2"/>
      <c r="CLS62" s="2"/>
      <c r="CLU62" s="2"/>
      <c r="CLW62" s="2"/>
      <c r="CLY62" s="2"/>
      <c r="CMA62" s="2"/>
      <c r="CMC62" s="2"/>
      <c r="CME62" s="2"/>
      <c r="CMG62" s="2"/>
      <c r="CMI62" s="2"/>
      <c r="CMK62" s="2"/>
      <c r="CMM62" s="2"/>
      <c r="CMO62" s="2"/>
      <c r="CMQ62" s="2"/>
      <c r="CMS62" s="2"/>
      <c r="CMU62" s="2"/>
      <c r="CMW62" s="2"/>
      <c r="CMY62" s="2"/>
      <c r="CNA62" s="2"/>
      <c r="CNC62" s="2"/>
      <c r="CNE62" s="2"/>
      <c r="CNG62" s="2"/>
      <c r="CNI62" s="2"/>
      <c r="CNK62" s="2"/>
      <c r="CNM62" s="2"/>
      <c r="CNO62" s="2"/>
      <c r="CNQ62" s="2"/>
      <c r="CNS62" s="2"/>
      <c r="CNU62" s="2"/>
      <c r="CNW62" s="2"/>
      <c r="CNY62" s="2"/>
      <c r="COA62" s="2"/>
      <c r="COC62" s="2"/>
      <c r="COE62" s="2"/>
      <c r="COG62" s="2"/>
      <c r="COI62" s="2"/>
      <c r="COK62" s="2"/>
      <c r="COM62" s="2"/>
      <c r="COO62" s="2"/>
      <c r="COQ62" s="2"/>
      <c r="COS62" s="2"/>
      <c r="COU62" s="2"/>
      <c r="COW62" s="2"/>
      <c r="COY62" s="2"/>
      <c r="CPA62" s="2"/>
      <c r="CPC62" s="2"/>
      <c r="CPE62" s="2"/>
      <c r="CPG62" s="2"/>
      <c r="CPI62" s="2"/>
      <c r="CPK62" s="2"/>
      <c r="CPM62" s="2"/>
      <c r="CPO62" s="2"/>
      <c r="CPQ62" s="2"/>
      <c r="CPS62" s="2"/>
      <c r="CPU62" s="2"/>
      <c r="CPW62" s="2"/>
      <c r="CPY62" s="2"/>
      <c r="CQA62" s="2"/>
      <c r="CQC62" s="2"/>
      <c r="CQE62" s="2"/>
      <c r="CQG62" s="2"/>
      <c r="CQI62" s="2"/>
      <c r="CQK62" s="2"/>
      <c r="CQM62" s="2"/>
      <c r="CQO62" s="2"/>
      <c r="CQQ62" s="2"/>
      <c r="CQS62" s="2"/>
      <c r="CQU62" s="2"/>
      <c r="CQW62" s="2"/>
      <c r="CQY62" s="2"/>
      <c r="CRA62" s="2"/>
      <c r="CRC62" s="2"/>
      <c r="CRE62" s="2"/>
      <c r="CRG62" s="2"/>
      <c r="CRI62" s="2"/>
      <c r="CRK62" s="2"/>
      <c r="CRM62" s="2"/>
      <c r="CRO62" s="2"/>
      <c r="CRQ62" s="2"/>
      <c r="CRS62" s="2"/>
      <c r="CRU62" s="2"/>
      <c r="CRW62" s="2"/>
      <c r="CRY62" s="2"/>
      <c r="CSA62" s="2"/>
      <c r="CSC62" s="2"/>
      <c r="CSE62" s="2"/>
      <c r="CSG62" s="2"/>
      <c r="CSI62" s="2"/>
      <c r="CSK62" s="2"/>
      <c r="CSM62" s="2"/>
      <c r="CSO62" s="2"/>
      <c r="CSQ62" s="2"/>
      <c r="CSS62" s="2"/>
      <c r="CSU62" s="2"/>
      <c r="CSW62" s="2"/>
      <c r="CSY62" s="2"/>
      <c r="CTA62" s="2"/>
      <c r="CTC62" s="2"/>
      <c r="CTE62" s="2"/>
      <c r="CTG62" s="2"/>
      <c r="CTI62" s="2"/>
      <c r="CTK62" s="2"/>
      <c r="CTM62" s="2"/>
      <c r="CTO62" s="2"/>
      <c r="CTQ62" s="2"/>
      <c r="CTS62" s="2"/>
      <c r="CTU62" s="2"/>
      <c r="CTW62" s="2"/>
      <c r="CTY62" s="2"/>
      <c r="CUA62" s="2"/>
      <c r="CUC62" s="2"/>
      <c r="CUE62" s="2"/>
      <c r="CUG62" s="2"/>
      <c r="CUI62" s="2"/>
      <c r="CUK62" s="2"/>
      <c r="CUM62" s="2"/>
      <c r="CUO62" s="2"/>
      <c r="CUQ62" s="2"/>
      <c r="CUS62" s="2"/>
      <c r="CUU62" s="2"/>
      <c r="CUW62" s="2"/>
      <c r="CUY62" s="2"/>
      <c r="CVA62" s="2"/>
      <c r="CVC62" s="2"/>
      <c r="CVE62" s="2"/>
      <c r="CVG62" s="2"/>
      <c r="CVI62" s="2"/>
      <c r="CVK62" s="2"/>
      <c r="CVM62" s="2"/>
      <c r="CVO62" s="2"/>
      <c r="CVQ62" s="2"/>
      <c r="CVS62" s="2"/>
      <c r="CVU62" s="2"/>
      <c r="CVW62" s="2"/>
      <c r="CVY62" s="2"/>
      <c r="CWA62" s="2"/>
      <c r="CWC62" s="2"/>
      <c r="CWE62" s="2"/>
      <c r="CWG62" s="2"/>
      <c r="CWI62" s="2"/>
      <c r="CWK62" s="2"/>
      <c r="CWM62" s="2"/>
      <c r="CWO62" s="2"/>
      <c r="CWQ62" s="2"/>
      <c r="CWS62" s="2"/>
      <c r="CWU62" s="2"/>
      <c r="CWW62" s="2"/>
      <c r="CWY62" s="2"/>
      <c r="CXA62" s="2"/>
      <c r="CXC62" s="2"/>
      <c r="CXE62" s="2"/>
      <c r="CXG62" s="2"/>
      <c r="CXI62" s="2"/>
      <c r="CXK62" s="2"/>
      <c r="CXM62" s="2"/>
      <c r="CXO62" s="2"/>
      <c r="CXQ62" s="2"/>
      <c r="CXS62" s="2"/>
      <c r="CXU62" s="2"/>
      <c r="CXW62" s="2"/>
      <c r="CXY62" s="2"/>
      <c r="CYA62" s="2"/>
      <c r="CYC62" s="2"/>
      <c r="CYE62" s="2"/>
      <c r="CYG62" s="2"/>
      <c r="CYI62" s="2"/>
      <c r="CYK62" s="2"/>
      <c r="CYM62" s="2"/>
      <c r="CYO62" s="2"/>
      <c r="CYQ62" s="2"/>
      <c r="CYS62" s="2"/>
      <c r="CYU62" s="2"/>
      <c r="CYW62" s="2"/>
      <c r="CYY62" s="2"/>
      <c r="CZA62" s="2"/>
      <c r="CZC62" s="2"/>
      <c r="CZE62" s="2"/>
      <c r="CZG62" s="2"/>
      <c r="CZI62" s="2"/>
      <c r="CZK62" s="2"/>
      <c r="CZM62" s="2"/>
      <c r="CZO62" s="2"/>
      <c r="CZQ62" s="2"/>
      <c r="CZS62" s="2"/>
      <c r="CZU62" s="2"/>
      <c r="CZW62" s="2"/>
      <c r="CZY62" s="2"/>
      <c r="DAA62" s="2"/>
      <c r="DAC62" s="2"/>
      <c r="DAE62" s="2"/>
      <c r="DAG62" s="2"/>
      <c r="DAI62" s="2"/>
      <c r="DAK62" s="2"/>
      <c r="DAM62" s="2"/>
      <c r="DAO62" s="2"/>
      <c r="DAQ62" s="2"/>
      <c r="DAS62" s="2"/>
      <c r="DAU62" s="2"/>
      <c r="DAW62" s="2"/>
      <c r="DAY62" s="2"/>
      <c r="DBA62" s="2"/>
      <c r="DBC62" s="2"/>
      <c r="DBE62" s="2"/>
      <c r="DBG62" s="2"/>
      <c r="DBI62" s="2"/>
      <c r="DBK62" s="2"/>
      <c r="DBM62" s="2"/>
      <c r="DBO62" s="2"/>
      <c r="DBQ62" s="2"/>
      <c r="DBS62" s="2"/>
      <c r="DBU62" s="2"/>
      <c r="DBW62" s="2"/>
      <c r="DBY62" s="2"/>
      <c r="DCA62" s="2"/>
      <c r="DCC62" s="2"/>
      <c r="DCE62" s="2"/>
      <c r="DCG62" s="2"/>
      <c r="DCI62" s="2"/>
      <c r="DCK62" s="2"/>
      <c r="DCM62" s="2"/>
      <c r="DCO62" s="2"/>
      <c r="DCQ62" s="2"/>
      <c r="DCS62" s="2"/>
      <c r="DCU62" s="2"/>
      <c r="DCW62" s="2"/>
      <c r="DCY62" s="2"/>
      <c r="DDA62" s="2"/>
      <c r="DDC62" s="2"/>
      <c r="DDE62" s="2"/>
      <c r="DDG62" s="2"/>
      <c r="DDI62" s="2"/>
      <c r="DDK62" s="2"/>
      <c r="DDM62" s="2"/>
      <c r="DDO62" s="2"/>
      <c r="DDQ62" s="2"/>
      <c r="DDS62" s="2"/>
      <c r="DDU62" s="2"/>
      <c r="DDW62" s="2"/>
      <c r="DDY62" s="2"/>
      <c r="DEA62" s="2"/>
      <c r="DEC62" s="2"/>
      <c r="DEE62" s="2"/>
      <c r="DEG62" s="2"/>
      <c r="DEI62" s="2"/>
      <c r="DEK62" s="2"/>
      <c r="DEM62" s="2"/>
      <c r="DEO62" s="2"/>
      <c r="DEQ62" s="2"/>
      <c r="DES62" s="2"/>
      <c r="DEU62" s="2"/>
      <c r="DEW62" s="2"/>
      <c r="DEY62" s="2"/>
      <c r="DFA62" s="2"/>
      <c r="DFC62" s="2"/>
      <c r="DFE62" s="2"/>
      <c r="DFG62" s="2"/>
      <c r="DFI62" s="2"/>
      <c r="DFK62" s="2"/>
      <c r="DFM62" s="2"/>
      <c r="DFO62" s="2"/>
      <c r="DFQ62" s="2"/>
      <c r="DFS62" s="2"/>
      <c r="DFU62" s="2"/>
      <c r="DFW62" s="2"/>
      <c r="DFY62" s="2"/>
      <c r="DGA62" s="2"/>
      <c r="DGC62" s="2"/>
      <c r="DGE62" s="2"/>
      <c r="DGG62" s="2"/>
      <c r="DGI62" s="2"/>
      <c r="DGK62" s="2"/>
      <c r="DGM62" s="2"/>
      <c r="DGO62" s="2"/>
      <c r="DGQ62" s="2"/>
      <c r="DGS62" s="2"/>
      <c r="DGU62" s="2"/>
      <c r="DGW62" s="2"/>
      <c r="DGY62" s="2"/>
      <c r="DHA62" s="2"/>
      <c r="DHC62" s="2"/>
      <c r="DHE62" s="2"/>
      <c r="DHG62" s="2"/>
      <c r="DHI62" s="2"/>
      <c r="DHK62" s="2"/>
      <c r="DHM62" s="2"/>
      <c r="DHO62" s="2"/>
      <c r="DHQ62" s="2"/>
      <c r="DHS62" s="2"/>
      <c r="DHU62" s="2"/>
      <c r="DHW62" s="2"/>
      <c r="DHY62" s="2"/>
      <c r="DIA62" s="2"/>
      <c r="DIC62" s="2"/>
      <c r="DIE62" s="2"/>
      <c r="DIG62" s="2"/>
      <c r="DII62" s="2"/>
      <c r="DIK62" s="2"/>
      <c r="DIM62" s="2"/>
      <c r="DIO62" s="2"/>
      <c r="DIQ62" s="2"/>
      <c r="DIS62" s="2"/>
      <c r="DIU62" s="2"/>
      <c r="DIW62" s="2"/>
      <c r="DIY62" s="2"/>
      <c r="DJA62" s="2"/>
      <c r="DJC62" s="2"/>
      <c r="DJE62" s="2"/>
      <c r="DJG62" s="2"/>
      <c r="DJI62" s="2"/>
      <c r="DJK62" s="2"/>
      <c r="DJM62" s="2"/>
      <c r="DJO62" s="2"/>
      <c r="DJQ62" s="2"/>
      <c r="DJS62" s="2"/>
      <c r="DJU62" s="2"/>
      <c r="DJW62" s="2"/>
      <c r="DJY62" s="2"/>
      <c r="DKA62" s="2"/>
      <c r="DKC62" s="2"/>
      <c r="DKE62" s="2"/>
      <c r="DKG62" s="2"/>
      <c r="DKI62" s="2"/>
      <c r="DKK62" s="2"/>
      <c r="DKM62" s="2"/>
      <c r="DKO62" s="2"/>
      <c r="DKQ62" s="2"/>
      <c r="DKS62" s="2"/>
      <c r="DKU62" s="2"/>
      <c r="DKW62" s="2"/>
      <c r="DKY62" s="2"/>
      <c r="DLA62" s="2"/>
      <c r="DLC62" s="2"/>
      <c r="DLE62" s="2"/>
      <c r="DLG62" s="2"/>
      <c r="DLI62" s="2"/>
      <c r="DLK62" s="2"/>
      <c r="DLM62" s="2"/>
      <c r="DLO62" s="2"/>
      <c r="DLQ62" s="2"/>
      <c r="DLS62" s="2"/>
      <c r="DLU62" s="2"/>
      <c r="DLW62" s="2"/>
      <c r="DLY62" s="2"/>
      <c r="DMA62" s="2"/>
      <c r="DMC62" s="2"/>
      <c r="DME62" s="2"/>
      <c r="DMG62" s="2"/>
      <c r="DMI62" s="2"/>
      <c r="DMK62" s="2"/>
      <c r="DMM62" s="2"/>
      <c r="DMO62" s="2"/>
      <c r="DMQ62" s="2"/>
      <c r="DMS62" s="2"/>
      <c r="DMU62" s="2"/>
      <c r="DMW62" s="2"/>
      <c r="DMY62" s="2"/>
      <c r="DNA62" s="2"/>
      <c r="DNC62" s="2"/>
      <c r="DNE62" s="2"/>
      <c r="DNG62" s="2"/>
      <c r="DNI62" s="2"/>
      <c r="DNK62" s="2"/>
      <c r="DNM62" s="2"/>
      <c r="DNO62" s="2"/>
      <c r="DNQ62" s="2"/>
      <c r="DNS62" s="2"/>
      <c r="DNU62" s="2"/>
      <c r="DNW62" s="2"/>
      <c r="DNY62" s="2"/>
      <c r="DOA62" s="2"/>
      <c r="DOC62" s="2"/>
      <c r="DOE62" s="2"/>
      <c r="DOG62" s="2"/>
      <c r="DOI62" s="2"/>
      <c r="DOK62" s="2"/>
      <c r="DOM62" s="2"/>
      <c r="DOO62" s="2"/>
      <c r="DOQ62" s="2"/>
      <c r="DOS62" s="2"/>
      <c r="DOU62" s="2"/>
      <c r="DOW62" s="2"/>
      <c r="DOY62" s="2"/>
      <c r="DPA62" s="2"/>
      <c r="DPC62" s="2"/>
      <c r="DPE62" s="2"/>
      <c r="DPG62" s="2"/>
      <c r="DPI62" s="2"/>
      <c r="DPK62" s="2"/>
      <c r="DPM62" s="2"/>
      <c r="DPO62" s="2"/>
      <c r="DPQ62" s="2"/>
      <c r="DPS62" s="2"/>
      <c r="DPU62" s="2"/>
      <c r="DPW62" s="2"/>
      <c r="DPY62" s="2"/>
      <c r="DQA62" s="2"/>
      <c r="DQC62" s="2"/>
      <c r="DQE62" s="2"/>
      <c r="DQG62" s="2"/>
      <c r="DQI62" s="2"/>
      <c r="DQK62" s="2"/>
      <c r="DQM62" s="2"/>
      <c r="DQO62" s="2"/>
      <c r="DQQ62" s="2"/>
      <c r="DQS62" s="2"/>
      <c r="DQU62" s="2"/>
      <c r="DQW62" s="2"/>
      <c r="DQY62" s="2"/>
      <c r="DRA62" s="2"/>
      <c r="DRC62" s="2"/>
      <c r="DRE62" s="2"/>
      <c r="DRG62" s="2"/>
      <c r="DRI62" s="2"/>
      <c r="DRK62" s="2"/>
      <c r="DRM62" s="2"/>
      <c r="DRO62" s="2"/>
      <c r="DRQ62" s="2"/>
      <c r="DRS62" s="2"/>
      <c r="DRU62" s="2"/>
      <c r="DRW62" s="2"/>
      <c r="DRY62" s="2"/>
      <c r="DSA62" s="2"/>
      <c r="DSC62" s="2"/>
      <c r="DSE62" s="2"/>
      <c r="DSG62" s="2"/>
      <c r="DSI62" s="2"/>
      <c r="DSK62" s="2"/>
      <c r="DSM62" s="2"/>
      <c r="DSO62" s="2"/>
      <c r="DSQ62" s="2"/>
      <c r="DSS62" s="2"/>
      <c r="DSU62" s="2"/>
      <c r="DSW62" s="2"/>
      <c r="DSY62" s="2"/>
      <c r="DTA62" s="2"/>
      <c r="DTC62" s="2"/>
      <c r="DTE62" s="2"/>
      <c r="DTG62" s="2"/>
      <c r="DTI62" s="2"/>
      <c r="DTK62" s="2"/>
      <c r="DTM62" s="2"/>
      <c r="DTO62" s="2"/>
      <c r="DTQ62" s="2"/>
      <c r="DTS62" s="2"/>
      <c r="DTU62" s="2"/>
      <c r="DTW62" s="2"/>
      <c r="DTY62" s="2"/>
      <c r="DUA62" s="2"/>
      <c r="DUC62" s="2"/>
      <c r="DUE62" s="2"/>
      <c r="DUG62" s="2"/>
      <c r="DUI62" s="2"/>
      <c r="DUK62" s="2"/>
      <c r="DUM62" s="2"/>
      <c r="DUO62" s="2"/>
      <c r="DUQ62" s="2"/>
      <c r="DUS62" s="2"/>
      <c r="DUU62" s="2"/>
      <c r="DUW62" s="2"/>
      <c r="DUY62" s="2"/>
      <c r="DVA62" s="2"/>
      <c r="DVC62" s="2"/>
      <c r="DVE62" s="2"/>
      <c r="DVG62" s="2"/>
      <c r="DVI62" s="2"/>
      <c r="DVK62" s="2"/>
      <c r="DVM62" s="2"/>
      <c r="DVO62" s="2"/>
      <c r="DVQ62" s="2"/>
      <c r="DVS62" s="2"/>
      <c r="DVU62" s="2"/>
      <c r="DVW62" s="2"/>
      <c r="DVY62" s="2"/>
      <c r="DWA62" s="2"/>
      <c r="DWC62" s="2"/>
      <c r="DWE62" s="2"/>
      <c r="DWG62" s="2"/>
      <c r="DWI62" s="2"/>
      <c r="DWK62" s="2"/>
      <c r="DWM62" s="2"/>
      <c r="DWO62" s="2"/>
      <c r="DWQ62" s="2"/>
      <c r="DWS62" s="2"/>
      <c r="DWU62" s="2"/>
      <c r="DWW62" s="2"/>
      <c r="DWY62" s="2"/>
      <c r="DXA62" s="2"/>
      <c r="DXC62" s="2"/>
      <c r="DXE62" s="2"/>
      <c r="DXG62" s="2"/>
      <c r="DXI62" s="2"/>
      <c r="DXK62" s="2"/>
      <c r="DXM62" s="2"/>
      <c r="DXO62" s="2"/>
      <c r="DXQ62" s="2"/>
      <c r="DXS62" s="2"/>
      <c r="DXU62" s="2"/>
      <c r="DXW62" s="2"/>
      <c r="DXY62" s="2"/>
      <c r="DYA62" s="2"/>
      <c r="DYC62" s="2"/>
      <c r="DYE62" s="2"/>
      <c r="DYG62" s="2"/>
      <c r="DYI62" s="2"/>
      <c r="DYK62" s="2"/>
      <c r="DYM62" s="2"/>
      <c r="DYO62" s="2"/>
      <c r="DYQ62" s="2"/>
      <c r="DYS62" s="2"/>
      <c r="DYU62" s="2"/>
      <c r="DYW62" s="2"/>
      <c r="DYY62" s="2"/>
      <c r="DZA62" s="2"/>
      <c r="DZC62" s="2"/>
      <c r="DZE62" s="2"/>
      <c r="DZG62" s="2"/>
      <c r="DZI62" s="2"/>
      <c r="DZK62" s="2"/>
      <c r="DZM62" s="2"/>
      <c r="DZO62" s="2"/>
      <c r="DZQ62" s="2"/>
      <c r="DZS62" s="2"/>
      <c r="DZU62" s="2"/>
      <c r="DZW62" s="2"/>
      <c r="DZY62" s="2"/>
      <c r="EAA62" s="2"/>
      <c r="EAC62" s="2"/>
      <c r="EAE62" s="2"/>
      <c r="EAG62" s="2"/>
      <c r="EAI62" s="2"/>
      <c r="EAK62" s="2"/>
      <c r="EAM62" s="2"/>
      <c r="EAO62" s="2"/>
      <c r="EAQ62" s="2"/>
      <c r="EAS62" s="2"/>
      <c r="EAU62" s="2"/>
      <c r="EAW62" s="2"/>
      <c r="EAY62" s="2"/>
      <c r="EBA62" s="2"/>
      <c r="EBC62" s="2"/>
      <c r="EBE62" s="2"/>
      <c r="EBG62" s="2"/>
      <c r="EBI62" s="2"/>
      <c r="EBK62" s="2"/>
      <c r="EBM62" s="2"/>
      <c r="EBO62" s="2"/>
      <c r="EBQ62" s="2"/>
      <c r="EBS62" s="2"/>
      <c r="EBU62" s="2"/>
      <c r="EBW62" s="2"/>
      <c r="EBY62" s="2"/>
      <c r="ECA62" s="2"/>
      <c r="ECC62" s="2"/>
      <c r="ECE62" s="2"/>
      <c r="ECG62" s="2"/>
      <c r="ECI62" s="2"/>
      <c r="ECK62" s="2"/>
      <c r="ECM62" s="2"/>
      <c r="ECO62" s="2"/>
      <c r="ECQ62" s="2"/>
      <c r="ECS62" s="2"/>
      <c r="ECU62" s="2"/>
      <c r="ECW62" s="2"/>
      <c r="ECY62" s="2"/>
      <c r="EDA62" s="2"/>
      <c r="EDC62" s="2"/>
      <c r="EDE62" s="2"/>
      <c r="EDG62" s="2"/>
      <c r="EDI62" s="2"/>
      <c r="EDK62" s="2"/>
      <c r="EDM62" s="2"/>
      <c r="EDO62" s="2"/>
      <c r="EDQ62" s="2"/>
      <c r="EDS62" s="2"/>
      <c r="EDU62" s="2"/>
      <c r="EDW62" s="2"/>
      <c r="EDY62" s="2"/>
      <c r="EEA62" s="2"/>
      <c r="EEC62" s="2"/>
      <c r="EEE62" s="2"/>
      <c r="EEG62" s="2"/>
      <c r="EEI62" s="2"/>
      <c r="EEK62" s="2"/>
      <c r="EEM62" s="2"/>
      <c r="EEO62" s="2"/>
      <c r="EEQ62" s="2"/>
      <c r="EES62" s="2"/>
      <c r="EEU62" s="2"/>
      <c r="EEW62" s="2"/>
      <c r="EEY62" s="2"/>
      <c r="EFA62" s="2"/>
      <c r="EFC62" s="2"/>
      <c r="EFE62" s="2"/>
      <c r="EFG62" s="2"/>
      <c r="EFI62" s="2"/>
      <c r="EFK62" s="2"/>
      <c r="EFM62" s="2"/>
      <c r="EFO62" s="2"/>
      <c r="EFQ62" s="2"/>
      <c r="EFS62" s="2"/>
      <c r="EFU62" s="2"/>
      <c r="EFW62" s="2"/>
      <c r="EFY62" s="2"/>
      <c r="EGA62" s="2"/>
      <c r="EGC62" s="2"/>
      <c r="EGE62" s="2"/>
      <c r="EGG62" s="2"/>
      <c r="EGI62" s="2"/>
      <c r="EGK62" s="2"/>
      <c r="EGM62" s="2"/>
      <c r="EGO62" s="2"/>
      <c r="EGQ62" s="2"/>
      <c r="EGS62" s="2"/>
      <c r="EGU62" s="2"/>
      <c r="EGW62" s="2"/>
      <c r="EGY62" s="2"/>
      <c r="EHA62" s="2"/>
      <c r="EHC62" s="2"/>
      <c r="EHE62" s="2"/>
      <c r="EHG62" s="2"/>
      <c r="EHI62" s="2"/>
      <c r="EHK62" s="2"/>
      <c r="EHM62" s="2"/>
      <c r="EHO62" s="2"/>
      <c r="EHQ62" s="2"/>
      <c r="EHS62" s="2"/>
      <c r="EHU62" s="2"/>
      <c r="EHW62" s="2"/>
      <c r="EHY62" s="2"/>
      <c r="EIA62" s="2"/>
      <c r="EIC62" s="2"/>
      <c r="EIE62" s="2"/>
      <c r="EIG62" s="2"/>
      <c r="EII62" s="2"/>
      <c r="EIK62" s="2"/>
      <c r="EIM62" s="2"/>
      <c r="EIO62" s="2"/>
      <c r="EIQ62" s="2"/>
      <c r="EIS62" s="2"/>
      <c r="EIU62" s="2"/>
      <c r="EIW62" s="2"/>
      <c r="EIY62" s="2"/>
      <c r="EJA62" s="2"/>
      <c r="EJC62" s="2"/>
      <c r="EJE62" s="2"/>
      <c r="EJG62" s="2"/>
      <c r="EJI62" s="2"/>
      <c r="EJK62" s="2"/>
      <c r="EJM62" s="2"/>
      <c r="EJO62" s="2"/>
      <c r="EJQ62" s="2"/>
      <c r="EJS62" s="2"/>
      <c r="EJU62" s="2"/>
      <c r="EJW62" s="2"/>
      <c r="EJY62" s="2"/>
      <c r="EKA62" s="2"/>
      <c r="EKC62" s="2"/>
      <c r="EKE62" s="2"/>
      <c r="EKG62" s="2"/>
      <c r="EKI62" s="2"/>
      <c r="EKK62" s="2"/>
      <c r="EKM62" s="2"/>
      <c r="EKO62" s="2"/>
      <c r="EKQ62" s="2"/>
      <c r="EKS62" s="2"/>
      <c r="EKU62" s="2"/>
      <c r="EKW62" s="2"/>
      <c r="EKY62" s="2"/>
      <c r="ELA62" s="2"/>
      <c r="ELC62" s="2"/>
      <c r="ELE62" s="2"/>
      <c r="ELG62" s="2"/>
      <c r="ELI62" s="2"/>
      <c r="ELK62" s="2"/>
      <c r="ELM62" s="2"/>
      <c r="ELO62" s="2"/>
      <c r="ELQ62" s="2"/>
      <c r="ELS62" s="2"/>
      <c r="ELU62" s="2"/>
      <c r="ELW62" s="2"/>
      <c r="ELY62" s="2"/>
      <c r="EMA62" s="2"/>
      <c r="EMC62" s="2"/>
      <c r="EME62" s="2"/>
      <c r="EMG62" s="2"/>
      <c r="EMI62" s="2"/>
      <c r="EMK62" s="2"/>
      <c r="EMM62" s="2"/>
      <c r="EMO62" s="2"/>
      <c r="EMQ62" s="2"/>
      <c r="EMS62" s="2"/>
      <c r="EMU62" s="2"/>
      <c r="EMW62" s="2"/>
      <c r="EMY62" s="2"/>
      <c r="ENA62" s="2"/>
      <c r="ENC62" s="2"/>
      <c r="ENE62" s="2"/>
      <c r="ENG62" s="2"/>
      <c r="ENI62" s="2"/>
      <c r="ENK62" s="2"/>
      <c r="ENM62" s="2"/>
      <c r="ENO62" s="2"/>
      <c r="ENQ62" s="2"/>
      <c r="ENS62" s="2"/>
      <c r="ENU62" s="2"/>
      <c r="ENW62" s="2"/>
      <c r="ENY62" s="2"/>
      <c r="EOA62" s="2"/>
      <c r="EOC62" s="2"/>
      <c r="EOE62" s="2"/>
      <c r="EOG62" s="2"/>
      <c r="EOI62" s="2"/>
      <c r="EOK62" s="2"/>
      <c r="EOM62" s="2"/>
      <c r="EOO62" s="2"/>
      <c r="EOQ62" s="2"/>
      <c r="EOS62" s="2"/>
      <c r="EOU62" s="2"/>
      <c r="EOW62" s="2"/>
      <c r="EOY62" s="2"/>
      <c r="EPA62" s="2"/>
      <c r="EPC62" s="2"/>
      <c r="EPE62" s="2"/>
      <c r="EPG62" s="2"/>
      <c r="EPI62" s="2"/>
      <c r="EPK62" s="2"/>
      <c r="EPM62" s="2"/>
      <c r="EPO62" s="2"/>
      <c r="EPQ62" s="2"/>
      <c r="EPS62" s="2"/>
      <c r="EPU62" s="2"/>
      <c r="EPW62" s="2"/>
      <c r="EPY62" s="2"/>
      <c r="EQA62" s="2"/>
      <c r="EQC62" s="2"/>
      <c r="EQE62" s="2"/>
      <c r="EQG62" s="2"/>
      <c r="EQI62" s="2"/>
      <c r="EQK62" s="2"/>
      <c r="EQM62" s="2"/>
      <c r="EQO62" s="2"/>
      <c r="EQQ62" s="2"/>
      <c r="EQS62" s="2"/>
      <c r="EQU62" s="2"/>
      <c r="EQW62" s="2"/>
      <c r="EQY62" s="2"/>
      <c r="ERA62" s="2"/>
      <c r="ERC62" s="2"/>
      <c r="ERE62" s="2"/>
      <c r="ERG62" s="2"/>
      <c r="ERI62" s="2"/>
      <c r="ERK62" s="2"/>
      <c r="ERM62" s="2"/>
      <c r="ERO62" s="2"/>
      <c r="ERQ62" s="2"/>
      <c r="ERS62" s="2"/>
      <c r="ERU62" s="2"/>
      <c r="ERW62" s="2"/>
      <c r="ERY62" s="2"/>
      <c r="ESA62" s="2"/>
      <c r="ESC62" s="2"/>
      <c r="ESE62" s="2"/>
      <c r="ESG62" s="2"/>
      <c r="ESI62" s="2"/>
      <c r="ESK62" s="2"/>
      <c r="ESM62" s="2"/>
      <c r="ESO62" s="2"/>
      <c r="ESQ62" s="2"/>
      <c r="ESS62" s="2"/>
      <c r="ESU62" s="2"/>
      <c r="ESW62" s="2"/>
      <c r="ESY62" s="2"/>
      <c r="ETA62" s="2"/>
      <c r="ETC62" s="2"/>
      <c r="ETE62" s="2"/>
      <c r="ETG62" s="2"/>
      <c r="ETI62" s="2"/>
      <c r="ETK62" s="2"/>
      <c r="ETM62" s="2"/>
      <c r="ETO62" s="2"/>
      <c r="ETQ62" s="2"/>
      <c r="ETS62" s="2"/>
      <c r="ETU62" s="2"/>
      <c r="ETW62" s="2"/>
      <c r="ETY62" s="2"/>
      <c r="EUA62" s="2"/>
      <c r="EUC62" s="2"/>
      <c r="EUE62" s="2"/>
      <c r="EUG62" s="2"/>
      <c r="EUI62" s="2"/>
      <c r="EUK62" s="2"/>
      <c r="EUM62" s="2"/>
      <c r="EUO62" s="2"/>
      <c r="EUQ62" s="2"/>
      <c r="EUS62" s="2"/>
      <c r="EUU62" s="2"/>
      <c r="EUW62" s="2"/>
      <c r="EUY62" s="2"/>
      <c r="EVA62" s="2"/>
      <c r="EVC62" s="2"/>
      <c r="EVE62" s="2"/>
      <c r="EVG62" s="2"/>
      <c r="EVI62" s="2"/>
      <c r="EVK62" s="2"/>
      <c r="EVM62" s="2"/>
      <c r="EVO62" s="2"/>
      <c r="EVQ62" s="2"/>
      <c r="EVS62" s="2"/>
      <c r="EVU62" s="2"/>
      <c r="EVW62" s="2"/>
      <c r="EVY62" s="2"/>
      <c r="EWA62" s="2"/>
      <c r="EWC62" s="2"/>
      <c r="EWE62" s="2"/>
      <c r="EWG62" s="2"/>
      <c r="EWI62" s="2"/>
      <c r="EWK62" s="2"/>
      <c r="EWM62" s="2"/>
      <c r="EWO62" s="2"/>
      <c r="EWQ62" s="2"/>
      <c r="EWS62" s="2"/>
      <c r="EWU62" s="2"/>
      <c r="EWW62" s="2"/>
      <c r="EWY62" s="2"/>
      <c r="EXA62" s="2"/>
      <c r="EXC62" s="2"/>
      <c r="EXE62" s="2"/>
      <c r="EXG62" s="2"/>
      <c r="EXI62" s="2"/>
      <c r="EXK62" s="2"/>
      <c r="EXM62" s="2"/>
      <c r="EXO62" s="2"/>
      <c r="EXQ62" s="2"/>
      <c r="EXS62" s="2"/>
      <c r="EXU62" s="2"/>
      <c r="EXW62" s="2"/>
      <c r="EXY62" s="2"/>
      <c r="EYA62" s="2"/>
      <c r="EYC62" s="2"/>
      <c r="EYE62" s="2"/>
      <c r="EYG62" s="2"/>
      <c r="EYI62" s="2"/>
      <c r="EYK62" s="2"/>
      <c r="EYM62" s="2"/>
      <c r="EYO62" s="2"/>
      <c r="EYQ62" s="2"/>
      <c r="EYS62" s="2"/>
      <c r="EYU62" s="2"/>
      <c r="EYW62" s="2"/>
      <c r="EYY62" s="2"/>
      <c r="EZA62" s="2"/>
      <c r="EZC62" s="2"/>
      <c r="EZE62" s="2"/>
      <c r="EZG62" s="2"/>
      <c r="EZI62" s="2"/>
      <c r="EZK62" s="2"/>
      <c r="EZM62" s="2"/>
      <c r="EZO62" s="2"/>
      <c r="EZQ62" s="2"/>
      <c r="EZS62" s="2"/>
      <c r="EZU62" s="2"/>
      <c r="EZW62" s="2"/>
      <c r="EZY62" s="2"/>
      <c r="FAA62" s="2"/>
      <c r="FAC62" s="2"/>
      <c r="FAE62" s="2"/>
      <c r="FAG62" s="2"/>
      <c r="FAI62" s="2"/>
      <c r="FAK62" s="2"/>
      <c r="FAM62" s="2"/>
      <c r="FAO62" s="2"/>
      <c r="FAQ62" s="2"/>
      <c r="FAS62" s="2"/>
      <c r="FAU62" s="2"/>
      <c r="FAW62" s="2"/>
      <c r="FAY62" s="2"/>
      <c r="FBA62" s="2"/>
      <c r="FBC62" s="2"/>
      <c r="FBE62" s="2"/>
      <c r="FBG62" s="2"/>
      <c r="FBI62" s="2"/>
      <c r="FBK62" s="2"/>
      <c r="FBM62" s="2"/>
      <c r="FBO62" s="2"/>
      <c r="FBQ62" s="2"/>
      <c r="FBS62" s="2"/>
      <c r="FBU62" s="2"/>
      <c r="FBW62" s="2"/>
      <c r="FBY62" s="2"/>
      <c r="FCA62" s="2"/>
      <c r="FCC62" s="2"/>
      <c r="FCE62" s="2"/>
      <c r="FCG62" s="2"/>
      <c r="FCI62" s="2"/>
      <c r="FCK62" s="2"/>
      <c r="FCM62" s="2"/>
      <c r="FCO62" s="2"/>
      <c r="FCQ62" s="2"/>
      <c r="FCS62" s="2"/>
      <c r="FCU62" s="2"/>
      <c r="FCW62" s="2"/>
      <c r="FCY62" s="2"/>
      <c r="FDA62" s="2"/>
      <c r="FDC62" s="2"/>
      <c r="FDE62" s="2"/>
      <c r="FDG62" s="2"/>
      <c r="FDI62" s="2"/>
      <c r="FDK62" s="2"/>
      <c r="FDM62" s="2"/>
      <c r="FDO62" s="2"/>
      <c r="FDQ62" s="2"/>
      <c r="FDS62" s="2"/>
      <c r="FDU62" s="2"/>
      <c r="FDW62" s="2"/>
      <c r="FDY62" s="2"/>
      <c r="FEA62" s="2"/>
      <c r="FEC62" s="2"/>
      <c r="FEE62" s="2"/>
      <c r="FEG62" s="2"/>
      <c r="FEI62" s="2"/>
      <c r="FEK62" s="2"/>
      <c r="FEM62" s="2"/>
      <c r="FEO62" s="2"/>
      <c r="FEQ62" s="2"/>
      <c r="FES62" s="2"/>
      <c r="FEU62" s="2"/>
      <c r="FEW62" s="2"/>
      <c r="FEY62" s="2"/>
      <c r="FFA62" s="2"/>
      <c r="FFC62" s="2"/>
      <c r="FFE62" s="2"/>
      <c r="FFG62" s="2"/>
      <c r="FFI62" s="2"/>
      <c r="FFK62" s="2"/>
      <c r="FFM62" s="2"/>
      <c r="FFO62" s="2"/>
      <c r="FFQ62" s="2"/>
      <c r="FFS62" s="2"/>
      <c r="FFU62" s="2"/>
      <c r="FFW62" s="2"/>
      <c r="FFY62" s="2"/>
      <c r="FGA62" s="2"/>
      <c r="FGC62" s="2"/>
      <c r="FGE62" s="2"/>
      <c r="FGG62" s="2"/>
      <c r="FGI62" s="2"/>
      <c r="FGK62" s="2"/>
      <c r="FGM62" s="2"/>
      <c r="FGO62" s="2"/>
      <c r="FGQ62" s="2"/>
      <c r="FGS62" s="2"/>
      <c r="FGU62" s="2"/>
      <c r="FGW62" s="2"/>
      <c r="FGY62" s="2"/>
      <c r="FHA62" s="2"/>
      <c r="FHC62" s="2"/>
      <c r="FHE62" s="2"/>
      <c r="FHG62" s="2"/>
      <c r="FHI62" s="2"/>
      <c r="FHK62" s="2"/>
      <c r="FHM62" s="2"/>
      <c r="FHO62" s="2"/>
      <c r="FHQ62" s="2"/>
      <c r="FHS62" s="2"/>
      <c r="FHU62" s="2"/>
      <c r="FHW62" s="2"/>
      <c r="FHY62" s="2"/>
      <c r="FIA62" s="2"/>
      <c r="FIC62" s="2"/>
      <c r="FIE62" s="2"/>
      <c r="FIG62" s="2"/>
      <c r="FII62" s="2"/>
      <c r="FIK62" s="2"/>
      <c r="FIM62" s="2"/>
      <c r="FIO62" s="2"/>
      <c r="FIQ62" s="2"/>
      <c r="FIS62" s="2"/>
      <c r="FIU62" s="2"/>
      <c r="FIW62" s="2"/>
      <c r="FIY62" s="2"/>
      <c r="FJA62" s="2"/>
      <c r="FJC62" s="2"/>
      <c r="FJE62" s="2"/>
      <c r="FJG62" s="2"/>
      <c r="FJI62" s="2"/>
      <c r="FJK62" s="2"/>
      <c r="FJM62" s="2"/>
      <c r="FJO62" s="2"/>
      <c r="FJQ62" s="2"/>
      <c r="FJS62" s="2"/>
      <c r="FJU62" s="2"/>
      <c r="FJW62" s="2"/>
      <c r="FJY62" s="2"/>
      <c r="FKA62" s="2"/>
      <c r="FKC62" s="2"/>
      <c r="FKE62" s="2"/>
      <c r="FKG62" s="2"/>
      <c r="FKI62" s="2"/>
      <c r="FKK62" s="2"/>
      <c r="FKM62" s="2"/>
      <c r="FKO62" s="2"/>
      <c r="FKQ62" s="2"/>
      <c r="FKS62" s="2"/>
      <c r="FKU62" s="2"/>
      <c r="FKW62" s="2"/>
      <c r="FKY62" s="2"/>
      <c r="FLA62" s="2"/>
      <c r="FLC62" s="2"/>
      <c r="FLE62" s="2"/>
      <c r="FLG62" s="2"/>
      <c r="FLI62" s="2"/>
      <c r="FLK62" s="2"/>
      <c r="FLM62" s="2"/>
      <c r="FLO62" s="2"/>
      <c r="FLQ62" s="2"/>
      <c r="FLS62" s="2"/>
      <c r="FLU62" s="2"/>
      <c r="FLW62" s="2"/>
      <c r="FLY62" s="2"/>
      <c r="FMA62" s="2"/>
      <c r="FMC62" s="2"/>
      <c r="FME62" s="2"/>
      <c r="FMG62" s="2"/>
      <c r="FMI62" s="2"/>
      <c r="FMK62" s="2"/>
      <c r="FMM62" s="2"/>
      <c r="FMO62" s="2"/>
      <c r="FMQ62" s="2"/>
      <c r="FMS62" s="2"/>
      <c r="FMU62" s="2"/>
      <c r="FMW62" s="2"/>
      <c r="FMY62" s="2"/>
      <c r="FNA62" s="2"/>
      <c r="FNC62" s="2"/>
      <c r="FNE62" s="2"/>
      <c r="FNG62" s="2"/>
      <c r="FNI62" s="2"/>
      <c r="FNK62" s="2"/>
      <c r="FNM62" s="2"/>
      <c r="FNO62" s="2"/>
      <c r="FNQ62" s="2"/>
      <c r="FNS62" s="2"/>
      <c r="FNU62" s="2"/>
      <c r="FNW62" s="2"/>
      <c r="FNY62" s="2"/>
      <c r="FOA62" s="2"/>
      <c r="FOC62" s="2"/>
      <c r="FOE62" s="2"/>
      <c r="FOG62" s="2"/>
      <c r="FOI62" s="2"/>
      <c r="FOK62" s="2"/>
      <c r="FOM62" s="2"/>
      <c r="FOO62" s="2"/>
      <c r="FOQ62" s="2"/>
      <c r="FOS62" s="2"/>
      <c r="FOU62" s="2"/>
      <c r="FOW62" s="2"/>
      <c r="FOY62" s="2"/>
      <c r="FPA62" s="2"/>
      <c r="FPC62" s="2"/>
      <c r="FPE62" s="2"/>
      <c r="FPG62" s="2"/>
      <c r="FPI62" s="2"/>
      <c r="FPK62" s="2"/>
      <c r="FPM62" s="2"/>
      <c r="FPO62" s="2"/>
      <c r="FPQ62" s="2"/>
      <c r="FPS62" s="2"/>
      <c r="FPU62" s="2"/>
      <c r="FPW62" s="2"/>
      <c r="FPY62" s="2"/>
      <c r="FQA62" s="2"/>
      <c r="FQC62" s="2"/>
      <c r="FQE62" s="2"/>
      <c r="FQG62" s="2"/>
      <c r="FQI62" s="2"/>
      <c r="FQK62" s="2"/>
      <c r="FQM62" s="2"/>
      <c r="FQO62" s="2"/>
      <c r="FQQ62" s="2"/>
      <c r="FQS62" s="2"/>
      <c r="FQU62" s="2"/>
      <c r="FQW62" s="2"/>
      <c r="FQY62" s="2"/>
      <c r="FRA62" s="2"/>
      <c r="FRC62" s="2"/>
      <c r="FRE62" s="2"/>
      <c r="FRG62" s="2"/>
      <c r="FRI62" s="2"/>
      <c r="FRK62" s="2"/>
      <c r="FRM62" s="2"/>
      <c r="FRO62" s="2"/>
      <c r="FRQ62" s="2"/>
      <c r="FRS62" s="2"/>
      <c r="FRU62" s="2"/>
      <c r="FRW62" s="2"/>
      <c r="FRY62" s="2"/>
      <c r="FSA62" s="2"/>
      <c r="FSC62" s="2"/>
      <c r="FSE62" s="2"/>
      <c r="FSG62" s="2"/>
      <c r="FSI62" s="2"/>
      <c r="FSK62" s="2"/>
      <c r="FSM62" s="2"/>
      <c r="FSO62" s="2"/>
      <c r="FSQ62" s="2"/>
      <c r="FSS62" s="2"/>
      <c r="FSU62" s="2"/>
      <c r="FSW62" s="2"/>
      <c r="FSY62" s="2"/>
      <c r="FTA62" s="2"/>
      <c r="FTC62" s="2"/>
      <c r="FTE62" s="2"/>
      <c r="FTG62" s="2"/>
      <c r="FTI62" s="2"/>
      <c r="FTK62" s="2"/>
      <c r="FTM62" s="2"/>
      <c r="FTO62" s="2"/>
      <c r="FTQ62" s="2"/>
      <c r="FTS62" s="2"/>
      <c r="FTU62" s="2"/>
      <c r="FTW62" s="2"/>
      <c r="FTY62" s="2"/>
      <c r="FUA62" s="2"/>
      <c r="FUC62" s="2"/>
      <c r="FUE62" s="2"/>
      <c r="FUG62" s="2"/>
      <c r="FUI62" s="2"/>
      <c r="FUK62" s="2"/>
      <c r="FUM62" s="2"/>
      <c r="FUO62" s="2"/>
      <c r="FUQ62" s="2"/>
      <c r="FUS62" s="2"/>
      <c r="FUU62" s="2"/>
      <c r="FUW62" s="2"/>
      <c r="FUY62" s="2"/>
      <c r="FVA62" s="2"/>
      <c r="FVC62" s="2"/>
      <c r="FVE62" s="2"/>
      <c r="FVG62" s="2"/>
      <c r="FVI62" s="2"/>
      <c r="FVK62" s="2"/>
      <c r="FVM62" s="2"/>
      <c r="FVO62" s="2"/>
      <c r="FVQ62" s="2"/>
      <c r="FVS62" s="2"/>
      <c r="FVU62" s="2"/>
      <c r="FVW62" s="2"/>
      <c r="FVY62" s="2"/>
      <c r="FWA62" s="2"/>
      <c r="FWC62" s="2"/>
      <c r="FWE62" s="2"/>
      <c r="FWG62" s="2"/>
      <c r="FWI62" s="2"/>
      <c r="FWK62" s="2"/>
      <c r="FWM62" s="2"/>
      <c r="FWO62" s="2"/>
      <c r="FWQ62" s="2"/>
      <c r="FWS62" s="2"/>
      <c r="FWU62" s="2"/>
      <c r="FWW62" s="2"/>
      <c r="FWY62" s="2"/>
      <c r="FXA62" s="2"/>
      <c r="FXC62" s="2"/>
      <c r="FXE62" s="2"/>
      <c r="FXG62" s="2"/>
      <c r="FXI62" s="2"/>
      <c r="FXK62" s="2"/>
      <c r="FXM62" s="2"/>
      <c r="FXO62" s="2"/>
      <c r="FXQ62" s="2"/>
      <c r="FXS62" s="2"/>
      <c r="FXU62" s="2"/>
      <c r="FXW62" s="2"/>
      <c r="FXY62" s="2"/>
      <c r="FYA62" s="2"/>
      <c r="FYC62" s="2"/>
      <c r="FYE62" s="2"/>
      <c r="FYG62" s="2"/>
      <c r="FYI62" s="2"/>
      <c r="FYK62" s="2"/>
      <c r="FYM62" s="2"/>
      <c r="FYO62" s="2"/>
      <c r="FYQ62" s="2"/>
      <c r="FYS62" s="2"/>
      <c r="FYU62" s="2"/>
      <c r="FYW62" s="2"/>
      <c r="FYY62" s="2"/>
      <c r="FZA62" s="2"/>
      <c r="FZC62" s="2"/>
      <c r="FZE62" s="2"/>
      <c r="FZG62" s="2"/>
      <c r="FZI62" s="2"/>
      <c r="FZK62" s="2"/>
      <c r="FZM62" s="2"/>
      <c r="FZO62" s="2"/>
      <c r="FZQ62" s="2"/>
      <c r="FZS62" s="2"/>
      <c r="FZU62" s="2"/>
      <c r="FZW62" s="2"/>
      <c r="FZY62" s="2"/>
      <c r="GAA62" s="2"/>
      <c r="GAC62" s="2"/>
      <c r="GAE62" s="2"/>
      <c r="GAG62" s="2"/>
      <c r="GAI62" s="2"/>
      <c r="GAK62" s="2"/>
      <c r="GAM62" s="2"/>
      <c r="GAO62" s="2"/>
      <c r="GAQ62" s="2"/>
      <c r="GAS62" s="2"/>
      <c r="GAU62" s="2"/>
      <c r="GAW62" s="2"/>
      <c r="GAY62" s="2"/>
      <c r="GBA62" s="2"/>
      <c r="GBC62" s="2"/>
      <c r="GBE62" s="2"/>
      <c r="GBG62" s="2"/>
      <c r="GBI62" s="2"/>
      <c r="GBK62" s="2"/>
      <c r="GBM62" s="2"/>
      <c r="GBO62" s="2"/>
      <c r="GBQ62" s="2"/>
      <c r="GBS62" s="2"/>
      <c r="GBU62" s="2"/>
      <c r="GBW62" s="2"/>
      <c r="GBY62" s="2"/>
      <c r="GCA62" s="2"/>
      <c r="GCC62" s="2"/>
      <c r="GCE62" s="2"/>
      <c r="GCG62" s="2"/>
      <c r="GCI62" s="2"/>
      <c r="GCK62" s="2"/>
      <c r="GCM62" s="2"/>
      <c r="GCO62" s="2"/>
      <c r="GCQ62" s="2"/>
      <c r="GCS62" s="2"/>
      <c r="GCU62" s="2"/>
      <c r="GCW62" s="2"/>
      <c r="GCY62" s="2"/>
      <c r="GDA62" s="2"/>
      <c r="GDC62" s="2"/>
      <c r="GDE62" s="2"/>
      <c r="GDG62" s="2"/>
      <c r="GDI62" s="2"/>
      <c r="GDK62" s="2"/>
      <c r="GDM62" s="2"/>
      <c r="GDO62" s="2"/>
      <c r="GDQ62" s="2"/>
      <c r="GDS62" s="2"/>
      <c r="GDU62" s="2"/>
      <c r="GDW62" s="2"/>
      <c r="GDY62" s="2"/>
      <c r="GEA62" s="2"/>
      <c r="GEC62" s="2"/>
      <c r="GEE62" s="2"/>
      <c r="GEG62" s="2"/>
      <c r="GEI62" s="2"/>
      <c r="GEK62" s="2"/>
      <c r="GEM62" s="2"/>
      <c r="GEO62" s="2"/>
      <c r="GEQ62" s="2"/>
      <c r="GES62" s="2"/>
      <c r="GEU62" s="2"/>
      <c r="GEW62" s="2"/>
      <c r="GEY62" s="2"/>
      <c r="GFA62" s="2"/>
      <c r="GFC62" s="2"/>
      <c r="GFE62" s="2"/>
      <c r="GFG62" s="2"/>
      <c r="GFI62" s="2"/>
      <c r="GFK62" s="2"/>
      <c r="GFM62" s="2"/>
      <c r="GFO62" s="2"/>
      <c r="GFQ62" s="2"/>
      <c r="GFS62" s="2"/>
      <c r="GFU62" s="2"/>
      <c r="GFW62" s="2"/>
      <c r="GFY62" s="2"/>
      <c r="GGA62" s="2"/>
      <c r="GGC62" s="2"/>
      <c r="GGE62" s="2"/>
      <c r="GGG62" s="2"/>
      <c r="GGI62" s="2"/>
      <c r="GGK62" s="2"/>
      <c r="GGM62" s="2"/>
      <c r="GGO62" s="2"/>
      <c r="GGQ62" s="2"/>
      <c r="GGS62" s="2"/>
      <c r="GGU62" s="2"/>
      <c r="GGW62" s="2"/>
      <c r="GGY62" s="2"/>
      <c r="GHA62" s="2"/>
      <c r="GHC62" s="2"/>
      <c r="GHE62" s="2"/>
      <c r="GHG62" s="2"/>
      <c r="GHI62" s="2"/>
      <c r="GHK62" s="2"/>
      <c r="GHM62" s="2"/>
      <c r="GHO62" s="2"/>
      <c r="GHQ62" s="2"/>
      <c r="GHS62" s="2"/>
      <c r="GHU62" s="2"/>
      <c r="GHW62" s="2"/>
      <c r="GHY62" s="2"/>
      <c r="GIA62" s="2"/>
      <c r="GIC62" s="2"/>
      <c r="GIE62" s="2"/>
      <c r="GIG62" s="2"/>
      <c r="GII62" s="2"/>
      <c r="GIK62" s="2"/>
      <c r="GIM62" s="2"/>
      <c r="GIO62" s="2"/>
      <c r="GIQ62" s="2"/>
      <c r="GIS62" s="2"/>
      <c r="GIU62" s="2"/>
      <c r="GIW62" s="2"/>
      <c r="GIY62" s="2"/>
      <c r="GJA62" s="2"/>
      <c r="GJC62" s="2"/>
      <c r="GJE62" s="2"/>
      <c r="GJG62" s="2"/>
      <c r="GJI62" s="2"/>
      <c r="GJK62" s="2"/>
      <c r="GJM62" s="2"/>
      <c r="GJO62" s="2"/>
      <c r="GJQ62" s="2"/>
      <c r="GJS62" s="2"/>
      <c r="GJU62" s="2"/>
      <c r="GJW62" s="2"/>
      <c r="GJY62" s="2"/>
      <c r="GKA62" s="2"/>
      <c r="GKC62" s="2"/>
      <c r="GKE62" s="2"/>
      <c r="GKG62" s="2"/>
      <c r="GKI62" s="2"/>
      <c r="GKK62" s="2"/>
      <c r="GKM62" s="2"/>
      <c r="GKO62" s="2"/>
      <c r="GKQ62" s="2"/>
      <c r="GKS62" s="2"/>
      <c r="GKU62" s="2"/>
      <c r="GKW62" s="2"/>
      <c r="GKY62" s="2"/>
      <c r="GLA62" s="2"/>
      <c r="GLC62" s="2"/>
      <c r="GLE62" s="2"/>
      <c r="GLG62" s="2"/>
      <c r="GLI62" s="2"/>
      <c r="GLK62" s="2"/>
      <c r="GLM62" s="2"/>
      <c r="GLO62" s="2"/>
      <c r="GLQ62" s="2"/>
      <c r="GLS62" s="2"/>
      <c r="GLU62" s="2"/>
      <c r="GLW62" s="2"/>
      <c r="GLY62" s="2"/>
      <c r="GMA62" s="2"/>
      <c r="GMC62" s="2"/>
      <c r="GME62" s="2"/>
      <c r="GMG62" s="2"/>
      <c r="GMI62" s="2"/>
      <c r="GMK62" s="2"/>
      <c r="GMM62" s="2"/>
      <c r="GMO62" s="2"/>
      <c r="GMQ62" s="2"/>
      <c r="GMS62" s="2"/>
      <c r="GMU62" s="2"/>
      <c r="GMW62" s="2"/>
      <c r="GMY62" s="2"/>
      <c r="GNA62" s="2"/>
      <c r="GNC62" s="2"/>
      <c r="GNE62" s="2"/>
      <c r="GNG62" s="2"/>
      <c r="GNI62" s="2"/>
      <c r="GNK62" s="2"/>
      <c r="GNM62" s="2"/>
      <c r="GNO62" s="2"/>
      <c r="GNQ62" s="2"/>
      <c r="GNS62" s="2"/>
      <c r="GNU62" s="2"/>
      <c r="GNW62" s="2"/>
      <c r="GNY62" s="2"/>
      <c r="GOA62" s="2"/>
      <c r="GOC62" s="2"/>
      <c r="GOE62" s="2"/>
      <c r="GOG62" s="2"/>
      <c r="GOI62" s="2"/>
      <c r="GOK62" s="2"/>
      <c r="GOM62" s="2"/>
      <c r="GOO62" s="2"/>
      <c r="GOQ62" s="2"/>
      <c r="GOS62" s="2"/>
      <c r="GOU62" s="2"/>
      <c r="GOW62" s="2"/>
      <c r="GOY62" s="2"/>
      <c r="GPA62" s="2"/>
      <c r="GPC62" s="2"/>
      <c r="GPE62" s="2"/>
      <c r="GPG62" s="2"/>
      <c r="GPI62" s="2"/>
      <c r="GPK62" s="2"/>
      <c r="GPM62" s="2"/>
      <c r="GPO62" s="2"/>
      <c r="GPQ62" s="2"/>
      <c r="GPS62" s="2"/>
      <c r="GPU62" s="2"/>
      <c r="GPW62" s="2"/>
      <c r="GPY62" s="2"/>
      <c r="GQA62" s="2"/>
      <c r="GQC62" s="2"/>
      <c r="GQE62" s="2"/>
      <c r="GQG62" s="2"/>
      <c r="GQI62" s="2"/>
      <c r="GQK62" s="2"/>
      <c r="GQM62" s="2"/>
      <c r="GQO62" s="2"/>
      <c r="GQQ62" s="2"/>
      <c r="GQS62" s="2"/>
      <c r="GQU62" s="2"/>
      <c r="GQW62" s="2"/>
      <c r="GQY62" s="2"/>
      <c r="GRA62" s="2"/>
      <c r="GRC62" s="2"/>
      <c r="GRE62" s="2"/>
      <c r="GRG62" s="2"/>
      <c r="GRI62" s="2"/>
      <c r="GRK62" s="2"/>
      <c r="GRM62" s="2"/>
      <c r="GRO62" s="2"/>
      <c r="GRQ62" s="2"/>
      <c r="GRS62" s="2"/>
      <c r="GRU62" s="2"/>
      <c r="GRW62" s="2"/>
      <c r="GRY62" s="2"/>
      <c r="GSA62" s="2"/>
      <c r="GSC62" s="2"/>
      <c r="GSE62" s="2"/>
      <c r="GSG62" s="2"/>
      <c r="GSI62" s="2"/>
      <c r="GSK62" s="2"/>
      <c r="GSM62" s="2"/>
      <c r="GSO62" s="2"/>
      <c r="GSQ62" s="2"/>
      <c r="GSS62" s="2"/>
      <c r="GSU62" s="2"/>
      <c r="GSW62" s="2"/>
      <c r="GSY62" s="2"/>
      <c r="GTA62" s="2"/>
      <c r="GTC62" s="2"/>
      <c r="GTE62" s="2"/>
      <c r="GTG62" s="2"/>
      <c r="GTI62" s="2"/>
      <c r="GTK62" s="2"/>
      <c r="GTM62" s="2"/>
      <c r="GTO62" s="2"/>
      <c r="GTQ62" s="2"/>
      <c r="GTS62" s="2"/>
      <c r="GTU62" s="2"/>
      <c r="GTW62" s="2"/>
      <c r="GTY62" s="2"/>
      <c r="GUA62" s="2"/>
      <c r="GUC62" s="2"/>
      <c r="GUE62" s="2"/>
      <c r="GUG62" s="2"/>
      <c r="GUI62" s="2"/>
      <c r="GUK62" s="2"/>
      <c r="GUM62" s="2"/>
      <c r="GUO62" s="2"/>
      <c r="GUQ62" s="2"/>
      <c r="GUS62" s="2"/>
      <c r="GUU62" s="2"/>
      <c r="GUW62" s="2"/>
      <c r="GUY62" s="2"/>
      <c r="GVA62" s="2"/>
      <c r="GVC62" s="2"/>
      <c r="GVE62" s="2"/>
      <c r="GVG62" s="2"/>
      <c r="GVI62" s="2"/>
      <c r="GVK62" s="2"/>
      <c r="GVM62" s="2"/>
      <c r="GVO62" s="2"/>
      <c r="GVQ62" s="2"/>
      <c r="GVS62" s="2"/>
      <c r="GVU62" s="2"/>
      <c r="GVW62" s="2"/>
      <c r="GVY62" s="2"/>
      <c r="GWA62" s="2"/>
      <c r="GWC62" s="2"/>
      <c r="GWE62" s="2"/>
      <c r="GWG62" s="2"/>
      <c r="GWI62" s="2"/>
      <c r="GWK62" s="2"/>
      <c r="GWM62" s="2"/>
      <c r="GWO62" s="2"/>
      <c r="GWQ62" s="2"/>
      <c r="GWS62" s="2"/>
      <c r="GWU62" s="2"/>
      <c r="GWW62" s="2"/>
      <c r="GWY62" s="2"/>
      <c r="GXA62" s="2"/>
      <c r="GXC62" s="2"/>
      <c r="GXE62" s="2"/>
      <c r="GXG62" s="2"/>
      <c r="GXI62" s="2"/>
      <c r="GXK62" s="2"/>
      <c r="GXM62" s="2"/>
      <c r="GXO62" s="2"/>
      <c r="GXQ62" s="2"/>
      <c r="GXS62" s="2"/>
      <c r="GXU62" s="2"/>
      <c r="GXW62" s="2"/>
      <c r="GXY62" s="2"/>
      <c r="GYA62" s="2"/>
      <c r="GYC62" s="2"/>
      <c r="GYE62" s="2"/>
      <c r="GYG62" s="2"/>
      <c r="GYI62" s="2"/>
      <c r="GYK62" s="2"/>
      <c r="GYM62" s="2"/>
      <c r="GYO62" s="2"/>
      <c r="GYQ62" s="2"/>
      <c r="GYS62" s="2"/>
      <c r="GYU62" s="2"/>
      <c r="GYW62" s="2"/>
      <c r="GYY62" s="2"/>
      <c r="GZA62" s="2"/>
      <c r="GZC62" s="2"/>
      <c r="GZE62" s="2"/>
      <c r="GZG62" s="2"/>
      <c r="GZI62" s="2"/>
      <c r="GZK62" s="2"/>
      <c r="GZM62" s="2"/>
      <c r="GZO62" s="2"/>
      <c r="GZQ62" s="2"/>
      <c r="GZS62" s="2"/>
      <c r="GZU62" s="2"/>
      <c r="GZW62" s="2"/>
      <c r="GZY62" s="2"/>
      <c r="HAA62" s="2"/>
      <c r="HAC62" s="2"/>
      <c r="HAE62" s="2"/>
      <c r="HAG62" s="2"/>
      <c r="HAI62" s="2"/>
      <c r="HAK62" s="2"/>
      <c r="HAM62" s="2"/>
      <c r="HAO62" s="2"/>
      <c r="HAQ62" s="2"/>
      <c r="HAS62" s="2"/>
      <c r="HAU62" s="2"/>
      <c r="HAW62" s="2"/>
      <c r="HAY62" s="2"/>
      <c r="HBA62" s="2"/>
      <c r="HBC62" s="2"/>
      <c r="HBE62" s="2"/>
      <c r="HBG62" s="2"/>
      <c r="HBI62" s="2"/>
      <c r="HBK62" s="2"/>
      <c r="HBM62" s="2"/>
      <c r="HBO62" s="2"/>
      <c r="HBQ62" s="2"/>
      <c r="HBS62" s="2"/>
      <c r="HBU62" s="2"/>
      <c r="HBW62" s="2"/>
      <c r="HBY62" s="2"/>
      <c r="HCA62" s="2"/>
      <c r="HCC62" s="2"/>
      <c r="HCE62" s="2"/>
      <c r="HCG62" s="2"/>
      <c r="HCI62" s="2"/>
      <c r="HCK62" s="2"/>
      <c r="HCM62" s="2"/>
      <c r="HCO62" s="2"/>
      <c r="HCQ62" s="2"/>
      <c r="HCS62" s="2"/>
      <c r="HCU62" s="2"/>
      <c r="HCW62" s="2"/>
      <c r="HCY62" s="2"/>
      <c r="HDA62" s="2"/>
      <c r="HDC62" s="2"/>
      <c r="HDE62" s="2"/>
      <c r="HDG62" s="2"/>
      <c r="HDI62" s="2"/>
      <c r="HDK62" s="2"/>
      <c r="HDM62" s="2"/>
      <c r="HDO62" s="2"/>
      <c r="HDQ62" s="2"/>
      <c r="HDS62" s="2"/>
      <c r="HDU62" s="2"/>
      <c r="HDW62" s="2"/>
      <c r="HDY62" s="2"/>
      <c r="HEA62" s="2"/>
      <c r="HEC62" s="2"/>
      <c r="HEE62" s="2"/>
      <c r="HEG62" s="2"/>
      <c r="HEI62" s="2"/>
      <c r="HEK62" s="2"/>
      <c r="HEM62" s="2"/>
      <c r="HEO62" s="2"/>
      <c r="HEQ62" s="2"/>
      <c r="HES62" s="2"/>
      <c r="HEU62" s="2"/>
      <c r="HEW62" s="2"/>
      <c r="HEY62" s="2"/>
      <c r="HFA62" s="2"/>
      <c r="HFC62" s="2"/>
      <c r="HFE62" s="2"/>
      <c r="HFG62" s="2"/>
      <c r="HFI62" s="2"/>
      <c r="HFK62" s="2"/>
      <c r="HFM62" s="2"/>
      <c r="HFO62" s="2"/>
      <c r="HFQ62" s="2"/>
      <c r="HFS62" s="2"/>
      <c r="HFU62" s="2"/>
      <c r="HFW62" s="2"/>
      <c r="HFY62" s="2"/>
      <c r="HGA62" s="2"/>
      <c r="HGC62" s="2"/>
      <c r="HGE62" s="2"/>
      <c r="HGG62" s="2"/>
      <c r="HGI62" s="2"/>
      <c r="HGK62" s="2"/>
      <c r="HGM62" s="2"/>
      <c r="HGO62" s="2"/>
      <c r="HGQ62" s="2"/>
      <c r="HGS62" s="2"/>
      <c r="HGU62" s="2"/>
      <c r="HGW62" s="2"/>
      <c r="HGY62" s="2"/>
      <c r="HHA62" s="2"/>
      <c r="HHC62" s="2"/>
      <c r="HHE62" s="2"/>
      <c r="HHG62" s="2"/>
      <c r="HHI62" s="2"/>
      <c r="HHK62" s="2"/>
      <c r="HHM62" s="2"/>
      <c r="HHO62" s="2"/>
      <c r="HHQ62" s="2"/>
      <c r="HHS62" s="2"/>
      <c r="HHU62" s="2"/>
      <c r="HHW62" s="2"/>
      <c r="HHY62" s="2"/>
      <c r="HIA62" s="2"/>
      <c r="HIC62" s="2"/>
      <c r="HIE62" s="2"/>
      <c r="HIG62" s="2"/>
      <c r="HII62" s="2"/>
      <c r="HIK62" s="2"/>
      <c r="HIM62" s="2"/>
      <c r="HIO62" s="2"/>
      <c r="HIQ62" s="2"/>
      <c r="HIS62" s="2"/>
      <c r="HIU62" s="2"/>
      <c r="HIW62" s="2"/>
      <c r="HIY62" s="2"/>
      <c r="HJA62" s="2"/>
      <c r="HJC62" s="2"/>
      <c r="HJE62" s="2"/>
      <c r="HJG62" s="2"/>
      <c r="HJI62" s="2"/>
      <c r="HJK62" s="2"/>
      <c r="HJM62" s="2"/>
      <c r="HJO62" s="2"/>
      <c r="HJQ62" s="2"/>
      <c r="HJS62" s="2"/>
      <c r="HJU62" s="2"/>
      <c r="HJW62" s="2"/>
      <c r="HJY62" s="2"/>
      <c r="HKA62" s="2"/>
      <c r="HKC62" s="2"/>
      <c r="HKE62" s="2"/>
      <c r="HKG62" s="2"/>
      <c r="HKI62" s="2"/>
      <c r="HKK62" s="2"/>
      <c r="HKM62" s="2"/>
      <c r="HKO62" s="2"/>
      <c r="HKQ62" s="2"/>
      <c r="HKS62" s="2"/>
      <c r="HKU62" s="2"/>
      <c r="HKW62" s="2"/>
      <c r="HKY62" s="2"/>
      <c r="HLA62" s="2"/>
      <c r="HLC62" s="2"/>
      <c r="HLE62" s="2"/>
      <c r="HLG62" s="2"/>
      <c r="HLI62" s="2"/>
      <c r="HLK62" s="2"/>
      <c r="HLM62" s="2"/>
      <c r="HLO62" s="2"/>
      <c r="HLQ62" s="2"/>
      <c r="HLS62" s="2"/>
      <c r="HLU62" s="2"/>
      <c r="HLW62" s="2"/>
      <c r="HLY62" s="2"/>
      <c r="HMA62" s="2"/>
      <c r="HMC62" s="2"/>
      <c r="HME62" s="2"/>
      <c r="HMG62" s="2"/>
      <c r="HMI62" s="2"/>
      <c r="HMK62" s="2"/>
      <c r="HMM62" s="2"/>
      <c r="HMO62" s="2"/>
      <c r="HMQ62" s="2"/>
      <c r="HMS62" s="2"/>
      <c r="HMU62" s="2"/>
      <c r="HMW62" s="2"/>
      <c r="HMY62" s="2"/>
      <c r="HNA62" s="2"/>
      <c r="HNC62" s="2"/>
      <c r="HNE62" s="2"/>
      <c r="HNG62" s="2"/>
      <c r="HNI62" s="2"/>
      <c r="HNK62" s="2"/>
      <c r="HNM62" s="2"/>
      <c r="HNO62" s="2"/>
      <c r="HNQ62" s="2"/>
      <c r="HNS62" s="2"/>
      <c r="HNU62" s="2"/>
      <c r="HNW62" s="2"/>
      <c r="HNY62" s="2"/>
      <c r="HOA62" s="2"/>
      <c r="HOC62" s="2"/>
      <c r="HOE62" s="2"/>
      <c r="HOG62" s="2"/>
      <c r="HOI62" s="2"/>
      <c r="HOK62" s="2"/>
      <c r="HOM62" s="2"/>
      <c r="HOO62" s="2"/>
      <c r="HOQ62" s="2"/>
      <c r="HOS62" s="2"/>
      <c r="HOU62" s="2"/>
      <c r="HOW62" s="2"/>
      <c r="HOY62" s="2"/>
      <c r="HPA62" s="2"/>
      <c r="HPC62" s="2"/>
      <c r="HPE62" s="2"/>
      <c r="HPG62" s="2"/>
      <c r="HPI62" s="2"/>
      <c r="HPK62" s="2"/>
      <c r="HPM62" s="2"/>
      <c r="HPO62" s="2"/>
      <c r="HPQ62" s="2"/>
      <c r="HPS62" s="2"/>
      <c r="HPU62" s="2"/>
      <c r="HPW62" s="2"/>
      <c r="HPY62" s="2"/>
      <c r="HQA62" s="2"/>
      <c r="HQC62" s="2"/>
      <c r="HQE62" s="2"/>
      <c r="HQG62" s="2"/>
      <c r="HQI62" s="2"/>
      <c r="HQK62" s="2"/>
      <c r="HQM62" s="2"/>
      <c r="HQO62" s="2"/>
      <c r="HQQ62" s="2"/>
      <c r="HQS62" s="2"/>
      <c r="HQU62" s="2"/>
      <c r="HQW62" s="2"/>
      <c r="HQY62" s="2"/>
      <c r="HRA62" s="2"/>
      <c r="HRC62" s="2"/>
      <c r="HRE62" s="2"/>
      <c r="HRG62" s="2"/>
      <c r="HRI62" s="2"/>
      <c r="HRK62" s="2"/>
      <c r="HRM62" s="2"/>
      <c r="HRO62" s="2"/>
      <c r="HRQ62" s="2"/>
      <c r="HRS62" s="2"/>
      <c r="HRU62" s="2"/>
      <c r="HRW62" s="2"/>
      <c r="HRY62" s="2"/>
      <c r="HSA62" s="2"/>
      <c r="HSC62" s="2"/>
      <c r="HSE62" s="2"/>
      <c r="HSG62" s="2"/>
      <c r="HSI62" s="2"/>
      <c r="HSK62" s="2"/>
      <c r="HSM62" s="2"/>
      <c r="HSO62" s="2"/>
      <c r="HSQ62" s="2"/>
      <c r="HSS62" s="2"/>
      <c r="HSU62" s="2"/>
      <c r="HSW62" s="2"/>
      <c r="HSY62" s="2"/>
      <c r="HTA62" s="2"/>
      <c r="HTC62" s="2"/>
      <c r="HTE62" s="2"/>
      <c r="HTG62" s="2"/>
      <c r="HTI62" s="2"/>
      <c r="HTK62" s="2"/>
      <c r="HTM62" s="2"/>
      <c r="HTO62" s="2"/>
      <c r="HTQ62" s="2"/>
      <c r="HTS62" s="2"/>
      <c r="HTU62" s="2"/>
      <c r="HTW62" s="2"/>
      <c r="HTY62" s="2"/>
      <c r="HUA62" s="2"/>
      <c r="HUC62" s="2"/>
      <c r="HUE62" s="2"/>
      <c r="HUG62" s="2"/>
      <c r="HUI62" s="2"/>
      <c r="HUK62" s="2"/>
      <c r="HUM62" s="2"/>
      <c r="HUO62" s="2"/>
      <c r="HUQ62" s="2"/>
      <c r="HUS62" s="2"/>
      <c r="HUU62" s="2"/>
      <c r="HUW62" s="2"/>
      <c r="HUY62" s="2"/>
      <c r="HVA62" s="2"/>
      <c r="HVC62" s="2"/>
      <c r="HVE62" s="2"/>
      <c r="HVG62" s="2"/>
      <c r="HVI62" s="2"/>
      <c r="HVK62" s="2"/>
      <c r="HVM62" s="2"/>
      <c r="HVO62" s="2"/>
      <c r="HVQ62" s="2"/>
      <c r="HVS62" s="2"/>
      <c r="HVU62" s="2"/>
      <c r="HVW62" s="2"/>
      <c r="HVY62" s="2"/>
      <c r="HWA62" s="2"/>
      <c r="HWC62" s="2"/>
      <c r="HWE62" s="2"/>
      <c r="HWG62" s="2"/>
      <c r="HWI62" s="2"/>
      <c r="HWK62" s="2"/>
      <c r="HWM62" s="2"/>
      <c r="HWO62" s="2"/>
      <c r="HWQ62" s="2"/>
      <c r="HWS62" s="2"/>
      <c r="HWU62" s="2"/>
      <c r="HWW62" s="2"/>
      <c r="HWY62" s="2"/>
      <c r="HXA62" s="2"/>
      <c r="HXC62" s="2"/>
      <c r="HXE62" s="2"/>
      <c r="HXG62" s="2"/>
      <c r="HXI62" s="2"/>
      <c r="HXK62" s="2"/>
      <c r="HXM62" s="2"/>
      <c r="HXO62" s="2"/>
      <c r="HXQ62" s="2"/>
      <c r="HXS62" s="2"/>
      <c r="HXU62" s="2"/>
      <c r="HXW62" s="2"/>
      <c r="HXY62" s="2"/>
      <c r="HYA62" s="2"/>
      <c r="HYC62" s="2"/>
      <c r="HYE62" s="2"/>
      <c r="HYG62" s="2"/>
      <c r="HYI62" s="2"/>
      <c r="HYK62" s="2"/>
      <c r="HYM62" s="2"/>
      <c r="HYO62" s="2"/>
      <c r="HYQ62" s="2"/>
      <c r="HYS62" s="2"/>
      <c r="HYU62" s="2"/>
      <c r="HYW62" s="2"/>
      <c r="HYY62" s="2"/>
      <c r="HZA62" s="2"/>
      <c r="HZC62" s="2"/>
      <c r="HZE62" s="2"/>
      <c r="HZG62" s="2"/>
      <c r="HZI62" s="2"/>
      <c r="HZK62" s="2"/>
      <c r="HZM62" s="2"/>
      <c r="HZO62" s="2"/>
      <c r="HZQ62" s="2"/>
      <c r="HZS62" s="2"/>
      <c r="HZU62" s="2"/>
      <c r="HZW62" s="2"/>
      <c r="HZY62" s="2"/>
      <c r="IAA62" s="2"/>
      <c r="IAC62" s="2"/>
      <c r="IAE62" s="2"/>
      <c r="IAG62" s="2"/>
      <c r="IAI62" s="2"/>
      <c r="IAK62" s="2"/>
      <c r="IAM62" s="2"/>
      <c r="IAO62" s="2"/>
      <c r="IAQ62" s="2"/>
      <c r="IAS62" s="2"/>
      <c r="IAU62" s="2"/>
      <c r="IAW62" s="2"/>
      <c r="IAY62" s="2"/>
      <c r="IBA62" s="2"/>
      <c r="IBC62" s="2"/>
      <c r="IBE62" s="2"/>
      <c r="IBG62" s="2"/>
      <c r="IBI62" s="2"/>
      <c r="IBK62" s="2"/>
      <c r="IBM62" s="2"/>
      <c r="IBO62" s="2"/>
      <c r="IBQ62" s="2"/>
      <c r="IBS62" s="2"/>
      <c r="IBU62" s="2"/>
      <c r="IBW62" s="2"/>
      <c r="IBY62" s="2"/>
      <c r="ICA62" s="2"/>
      <c r="ICC62" s="2"/>
      <c r="ICE62" s="2"/>
      <c r="ICG62" s="2"/>
      <c r="ICI62" s="2"/>
      <c r="ICK62" s="2"/>
      <c r="ICM62" s="2"/>
      <c r="ICO62" s="2"/>
      <c r="ICQ62" s="2"/>
      <c r="ICS62" s="2"/>
      <c r="ICU62" s="2"/>
      <c r="ICW62" s="2"/>
      <c r="ICY62" s="2"/>
      <c r="IDA62" s="2"/>
      <c r="IDC62" s="2"/>
      <c r="IDE62" s="2"/>
      <c r="IDG62" s="2"/>
      <c r="IDI62" s="2"/>
      <c r="IDK62" s="2"/>
      <c r="IDM62" s="2"/>
      <c r="IDO62" s="2"/>
      <c r="IDQ62" s="2"/>
      <c r="IDS62" s="2"/>
      <c r="IDU62" s="2"/>
      <c r="IDW62" s="2"/>
      <c r="IDY62" s="2"/>
      <c r="IEA62" s="2"/>
      <c r="IEC62" s="2"/>
      <c r="IEE62" s="2"/>
      <c r="IEG62" s="2"/>
      <c r="IEI62" s="2"/>
      <c r="IEK62" s="2"/>
      <c r="IEM62" s="2"/>
      <c r="IEO62" s="2"/>
      <c r="IEQ62" s="2"/>
      <c r="IES62" s="2"/>
      <c r="IEU62" s="2"/>
      <c r="IEW62" s="2"/>
      <c r="IEY62" s="2"/>
      <c r="IFA62" s="2"/>
      <c r="IFC62" s="2"/>
      <c r="IFE62" s="2"/>
      <c r="IFG62" s="2"/>
      <c r="IFI62" s="2"/>
      <c r="IFK62" s="2"/>
      <c r="IFM62" s="2"/>
      <c r="IFO62" s="2"/>
      <c r="IFQ62" s="2"/>
      <c r="IFS62" s="2"/>
      <c r="IFU62" s="2"/>
      <c r="IFW62" s="2"/>
      <c r="IFY62" s="2"/>
      <c r="IGA62" s="2"/>
      <c r="IGC62" s="2"/>
      <c r="IGE62" s="2"/>
      <c r="IGG62" s="2"/>
      <c r="IGI62" s="2"/>
      <c r="IGK62" s="2"/>
      <c r="IGM62" s="2"/>
      <c r="IGO62" s="2"/>
      <c r="IGQ62" s="2"/>
      <c r="IGS62" s="2"/>
      <c r="IGU62" s="2"/>
      <c r="IGW62" s="2"/>
      <c r="IGY62" s="2"/>
      <c r="IHA62" s="2"/>
      <c r="IHC62" s="2"/>
      <c r="IHE62" s="2"/>
      <c r="IHG62" s="2"/>
      <c r="IHI62" s="2"/>
      <c r="IHK62" s="2"/>
      <c r="IHM62" s="2"/>
      <c r="IHO62" s="2"/>
      <c r="IHQ62" s="2"/>
      <c r="IHS62" s="2"/>
      <c r="IHU62" s="2"/>
      <c r="IHW62" s="2"/>
      <c r="IHY62" s="2"/>
      <c r="IIA62" s="2"/>
      <c r="IIC62" s="2"/>
      <c r="IIE62" s="2"/>
      <c r="IIG62" s="2"/>
      <c r="III62" s="2"/>
      <c r="IIK62" s="2"/>
      <c r="IIM62" s="2"/>
      <c r="IIO62" s="2"/>
      <c r="IIQ62" s="2"/>
      <c r="IIS62" s="2"/>
      <c r="IIU62" s="2"/>
      <c r="IIW62" s="2"/>
      <c r="IIY62" s="2"/>
      <c r="IJA62" s="2"/>
      <c r="IJC62" s="2"/>
      <c r="IJE62" s="2"/>
      <c r="IJG62" s="2"/>
      <c r="IJI62" s="2"/>
      <c r="IJK62" s="2"/>
      <c r="IJM62" s="2"/>
      <c r="IJO62" s="2"/>
      <c r="IJQ62" s="2"/>
      <c r="IJS62" s="2"/>
      <c r="IJU62" s="2"/>
      <c r="IJW62" s="2"/>
      <c r="IJY62" s="2"/>
      <c r="IKA62" s="2"/>
      <c r="IKC62" s="2"/>
      <c r="IKE62" s="2"/>
      <c r="IKG62" s="2"/>
      <c r="IKI62" s="2"/>
      <c r="IKK62" s="2"/>
      <c r="IKM62" s="2"/>
      <c r="IKO62" s="2"/>
      <c r="IKQ62" s="2"/>
      <c r="IKS62" s="2"/>
      <c r="IKU62" s="2"/>
      <c r="IKW62" s="2"/>
      <c r="IKY62" s="2"/>
      <c r="ILA62" s="2"/>
      <c r="ILC62" s="2"/>
      <c r="ILE62" s="2"/>
      <c r="ILG62" s="2"/>
      <c r="ILI62" s="2"/>
      <c r="ILK62" s="2"/>
      <c r="ILM62" s="2"/>
      <c r="ILO62" s="2"/>
      <c r="ILQ62" s="2"/>
      <c r="ILS62" s="2"/>
      <c r="ILU62" s="2"/>
      <c r="ILW62" s="2"/>
      <c r="ILY62" s="2"/>
      <c r="IMA62" s="2"/>
      <c r="IMC62" s="2"/>
      <c r="IME62" s="2"/>
      <c r="IMG62" s="2"/>
      <c r="IMI62" s="2"/>
      <c r="IMK62" s="2"/>
      <c r="IMM62" s="2"/>
      <c r="IMO62" s="2"/>
      <c r="IMQ62" s="2"/>
      <c r="IMS62" s="2"/>
      <c r="IMU62" s="2"/>
      <c r="IMW62" s="2"/>
      <c r="IMY62" s="2"/>
      <c r="INA62" s="2"/>
      <c r="INC62" s="2"/>
      <c r="INE62" s="2"/>
      <c r="ING62" s="2"/>
      <c r="INI62" s="2"/>
      <c r="INK62" s="2"/>
      <c r="INM62" s="2"/>
      <c r="INO62" s="2"/>
      <c r="INQ62" s="2"/>
      <c r="INS62" s="2"/>
      <c r="INU62" s="2"/>
      <c r="INW62" s="2"/>
      <c r="INY62" s="2"/>
      <c r="IOA62" s="2"/>
      <c r="IOC62" s="2"/>
      <c r="IOE62" s="2"/>
      <c r="IOG62" s="2"/>
      <c r="IOI62" s="2"/>
      <c r="IOK62" s="2"/>
      <c r="IOM62" s="2"/>
      <c r="IOO62" s="2"/>
      <c r="IOQ62" s="2"/>
      <c r="IOS62" s="2"/>
      <c r="IOU62" s="2"/>
      <c r="IOW62" s="2"/>
      <c r="IOY62" s="2"/>
      <c r="IPA62" s="2"/>
      <c r="IPC62" s="2"/>
      <c r="IPE62" s="2"/>
      <c r="IPG62" s="2"/>
      <c r="IPI62" s="2"/>
      <c r="IPK62" s="2"/>
      <c r="IPM62" s="2"/>
      <c r="IPO62" s="2"/>
      <c r="IPQ62" s="2"/>
      <c r="IPS62" s="2"/>
      <c r="IPU62" s="2"/>
      <c r="IPW62" s="2"/>
      <c r="IPY62" s="2"/>
      <c r="IQA62" s="2"/>
      <c r="IQC62" s="2"/>
      <c r="IQE62" s="2"/>
      <c r="IQG62" s="2"/>
      <c r="IQI62" s="2"/>
      <c r="IQK62" s="2"/>
      <c r="IQM62" s="2"/>
      <c r="IQO62" s="2"/>
      <c r="IQQ62" s="2"/>
      <c r="IQS62" s="2"/>
      <c r="IQU62" s="2"/>
      <c r="IQW62" s="2"/>
      <c r="IQY62" s="2"/>
      <c r="IRA62" s="2"/>
      <c r="IRC62" s="2"/>
      <c r="IRE62" s="2"/>
      <c r="IRG62" s="2"/>
      <c r="IRI62" s="2"/>
      <c r="IRK62" s="2"/>
      <c r="IRM62" s="2"/>
      <c r="IRO62" s="2"/>
      <c r="IRQ62" s="2"/>
      <c r="IRS62" s="2"/>
      <c r="IRU62" s="2"/>
      <c r="IRW62" s="2"/>
      <c r="IRY62" s="2"/>
      <c r="ISA62" s="2"/>
      <c r="ISC62" s="2"/>
      <c r="ISE62" s="2"/>
      <c r="ISG62" s="2"/>
      <c r="ISI62" s="2"/>
      <c r="ISK62" s="2"/>
      <c r="ISM62" s="2"/>
      <c r="ISO62" s="2"/>
      <c r="ISQ62" s="2"/>
      <c r="ISS62" s="2"/>
      <c r="ISU62" s="2"/>
      <c r="ISW62" s="2"/>
      <c r="ISY62" s="2"/>
      <c r="ITA62" s="2"/>
      <c r="ITC62" s="2"/>
      <c r="ITE62" s="2"/>
      <c r="ITG62" s="2"/>
      <c r="ITI62" s="2"/>
      <c r="ITK62" s="2"/>
      <c r="ITM62" s="2"/>
      <c r="ITO62" s="2"/>
      <c r="ITQ62" s="2"/>
      <c r="ITS62" s="2"/>
      <c r="ITU62" s="2"/>
      <c r="ITW62" s="2"/>
      <c r="ITY62" s="2"/>
      <c r="IUA62" s="2"/>
      <c r="IUC62" s="2"/>
      <c r="IUE62" s="2"/>
      <c r="IUG62" s="2"/>
      <c r="IUI62" s="2"/>
      <c r="IUK62" s="2"/>
      <c r="IUM62" s="2"/>
      <c r="IUO62" s="2"/>
      <c r="IUQ62" s="2"/>
      <c r="IUS62" s="2"/>
      <c r="IUU62" s="2"/>
      <c r="IUW62" s="2"/>
      <c r="IUY62" s="2"/>
      <c r="IVA62" s="2"/>
      <c r="IVC62" s="2"/>
      <c r="IVE62" s="2"/>
      <c r="IVG62" s="2"/>
      <c r="IVI62" s="2"/>
      <c r="IVK62" s="2"/>
      <c r="IVM62" s="2"/>
      <c r="IVO62" s="2"/>
      <c r="IVQ62" s="2"/>
      <c r="IVS62" s="2"/>
      <c r="IVU62" s="2"/>
      <c r="IVW62" s="2"/>
      <c r="IVY62" s="2"/>
      <c r="IWA62" s="2"/>
      <c r="IWC62" s="2"/>
      <c r="IWE62" s="2"/>
      <c r="IWG62" s="2"/>
      <c r="IWI62" s="2"/>
      <c r="IWK62" s="2"/>
      <c r="IWM62" s="2"/>
      <c r="IWO62" s="2"/>
      <c r="IWQ62" s="2"/>
      <c r="IWS62" s="2"/>
      <c r="IWU62" s="2"/>
      <c r="IWW62" s="2"/>
      <c r="IWY62" s="2"/>
      <c r="IXA62" s="2"/>
      <c r="IXC62" s="2"/>
      <c r="IXE62" s="2"/>
      <c r="IXG62" s="2"/>
      <c r="IXI62" s="2"/>
      <c r="IXK62" s="2"/>
      <c r="IXM62" s="2"/>
      <c r="IXO62" s="2"/>
      <c r="IXQ62" s="2"/>
      <c r="IXS62" s="2"/>
      <c r="IXU62" s="2"/>
      <c r="IXW62" s="2"/>
      <c r="IXY62" s="2"/>
      <c r="IYA62" s="2"/>
      <c r="IYC62" s="2"/>
      <c r="IYE62" s="2"/>
      <c r="IYG62" s="2"/>
      <c r="IYI62" s="2"/>
      <c r="IYK62" s="2"/>
      <c r="IYM62" s="2"/>
      <c r="IYO62" s="2"/>
      <c r="IYQ62" s="2"/>
      <c r="IYS62" s="2"/>
      <c r="IYU62" s="2"/>
      <c r="IYW62" s="2"/>
      <c r="IYY62" s="2"/>
      <c r="IZA62" s="2"/>
      <c r="IZC62" s="2"/>
      <c r="IZE62" s="2"/>
      <c r="IZG62" s="2"/>
      <c r="IZI62" s="2"/>
      <c r="IZK62" s="2"/>
      <c r="IZM62" s="2"/>
      <c r="IZO62" s="2"/>
      <c r="IZQ62" s="2"/>
      <c r="IZS62" s="2"/>
      <c r="IZU62" s="2"/>
      <c r="IZW62" s="2"/>
      <c r="IZY62" s="2"/>
      <c r="JAA62" s="2"/>
      <c r="JAC62" s="2"/>
      <c r="JAE62" s="2"/>
      <c r="JAG62" s="2"/>
      <c r="JAI62" s="2"/>
      <c r="JAK62" s="2"/>
      <c r="JAM62" s="2"/>
      <c r="JAO62" s="2"/>
      <c r="JAQ62" s="2"/>
      <c r="JAS62" s="2"/>
      <c r="JAU62" s="2"/>
      <c r="JAW62" s="2"/>
      <c r="JAY62" s="2"/>
      <c r="JBA62" s="2"/>
      <c r="JBC62" s="2"/>
      <c r="JBE62" s="2"/>
      <c r="JBG62" s="2"/>
      <c r="JBI62" s="2"/>
      <c r="JBK62" s="2"/>
      <c r="JBM62" s="2"/>
      <c r="JBO62" s="2"/>
      <c r="JBQ62" s="2"/>
      <c r="JBS62" s="2"/>
      <c r="JBU62" s="2"/>
      <c r="JBW62" s="2"/>
      <c r="JBY62" s="2"/>
      <c r="JCA62" s="2"/>
      <c r="JCC62" s="2"/>
      <c r="JCE62" s="2"/>
      <c r="JCG62" s="2"/>
      <c r="JCI62" s="2"/>
      <c r="JCK62" s="2"/>
      <c r="JCM62" s="2"/>
      <c r="JCO62" s="2"/>
      <c r="JCQ62" s="2"/>
      <c r="JCS62" s="2"/>
      <c r="JCU62" s="2"/>
      <c r="JCW62" s="2"/>
      <c r="JCY62" s="2"/>
      <c r="JDA62" s="2"/>
      <c r="JDC62" s="2"/>
      <c r="JDE62" s="2"/>
      <c r="JDG62" s="2"/>
      <c r="JDI62" s="2"/>
      <c r="JDK62" s="2"/>
      <c r="JDM62" s="2"/>
      <c r="JDO62" s="2"/>
      <c r="JDQ62" s="2"/>
      <c r="JDS62" s="2"/>
      <c r="JDU62" s="2"/>
      <c r="JDW62" s="2"/>
      <c r="JDY62" s="2"/>
      <c r="JEA62" s="2"/>
      <c r="JEC62" s="2"/>
      <c r="JEE62" s="2"/>
      <c r="JEG62" s="2"/>
      <c r="JEI62" s="2"/>
      <c r="JEK62" s="2"/>
      <c r="JEM62" s="2"/>
      <c r="JEO62" s="2"/>
      <c r="JEQ62" s="2"/>
      <c r="JES62" s="2"/>
      <c r="JEU62" s="2"/>
      <c r="JEW62" s="2"/>
      <c r="JEY62" s="2"/>
      <c r="JFA62" s="2"/>
      <c r="JFC62" s="2"/>
      <c r="JFE62" s="2"/>
      <c r="JFG62" s="2"/>
      <c r="JFI62" s="2"/>
      <c r="JFK62" s="2"/>
      <c r="JFM62" s="2"/>
      <c r="JFO62" s="2"/>
      <c r="JFQ62" s="2"/>
      <c r="JFS62" s="2"/>
      <c r="JFU62" s="2"/>
      <c r="JFW62" s="2"/>
      <c r="JFY62" s="2"/>
      <c r="JGA62" s="2"/>
      <c r="JGC62" s="2"/>
      <c r="JGE62" s="2"/>
      <c r="JGG62" s="2"/>
      <c r="JGI62" s="2"/>
      <c r="JGK62" s="2"/>
      <c r="JGM62" s="2"/>
      <c r="JGO62" s="2"/>
      <c r="JGQ62" s="2"/>
      <c r="JGS62" s="2"/>
      <c r="JGU62" s="2"/>
      <c r="JGW62" s="2"/>
      <c r="JGY62" s="2"/>
      <c r="JHA62" s="2"/>
      <c r="JHC62" s="2"/>
      <c r="JHE62" s="2"/>
      <c r="JHG62" s="2"/>
      <c r="JHI62" s="2"/>
      <c r="JHK62" s="2"/>
      <c r="JHM62" s="2"/>
      <c r="JHO62" s="2"/>
      <c r="JHQ62" s="2"/>
      <c r="JHS62" s="2"/>
      <c r="JHU62" s="2"/>
      <c r="JHW62" s="2"/>
      <c r="JHY62" s="2"/>
      <c r="JIA62" s="2"/>
      <c r="JIC62" s="2"/>
      <c r="JIE62" s="2"/>
      <c r="JIG62" s="2"/>
      <c r="JII62" s="2"/>
      <c r="JIK62" s="2"/>
      <c r="JIM62" s="2"/>
      <c r="JIO62" s="2"/>
      <c r="JIQ62" s="2"/>
      <c r="JIS62" s="2"/>
      <c r="JIU62" s="2"/>
      <c r="JIW62" s="2"/>
      <c r="JIY62" s="2"/>
      <c r="JJA62" s="2"/>
      <c r="JJC62" s="2"/>
      <c r="JJE62" s="2"/>
      <c r="JJG62" s="2"/>
      <c r="JJI62" s="2"/>
      <c r="JJK62" s="2"/>
      <c r="JJM62" s="2"/>
      <c r="JJO62" s="2"/>
      <c r="JJQ62" s="2"/>
      <c r="JJS62" s="2"/>
      <c r="JJU62" s="2"/>
      <c r="JJW62" s="2"/>
      <c r="JJY62" s="2"/>
      <c r="JKA62" s="2"/>
      <c r="JKC62" s="2"/>
      <c r="JKE62" s="2"/>
      <c r="JKG62" s="2"/>
      <c r="JKI62" s="2"/>
      <c r="JKK62" s="2"/>
      <c r="JKM62" s="2"/>
      <c r="JKO62" s="2"/>
      <c r="JKQ62" s="2"/>
      <c r="JKS62" s="2"/>
      <c r="JKU62" s="2"/>
      <c r="JKW62" s="2"/>
      <c r="JKY62" s="2"/>
      <c r="JLA62" s="2"/>
      <c r="JLC62" s="2"/>
      <c r="JLE62" s="2"/>
      <c r="JLG62" s="2"/>
      <c r="JLI62" s="2"/>
      <c r="JLK62" s="2"/>
      <c r="JLM62" s="2"/>
      <c r="JLO62" s="2"/>
      <c r="JLQ62" s="2"/>
      <c r="JLS62" s="2"/>
      <c r="JLU62" s="2"/>
      <c r="JLW62" s="2"/>
      <c r="JLY62" s="2"/>
      <c r="JMA62" s="2"/>
      <c r="JMC62" s="2"/>
      <c r="JME62" s="2"/>
      <c r="JMG62" s="2"/>
      <c r="JMI62" s="2"/>
      <c r="JMK62" s="2"/>
      <c r="JMM62" s="2"/>
      <c r="JMO62" s="2"/>
      <c r="JMQ62" s="2"/>
      <c r="JMS62" s="2"/>
      <c r="JMU62" s="2"/>
      <c r="JMW62" s="2"/>
      <c r="JMY62" s="2"/>
      <c r="JNA62" s="2"/>
      <c r="JNC62" s="2"/>
      <c r="JNE62" s="2"/>
      <c r="JNG62" s="2"/>
      <c r="JNI62" s="2"/>
      <c r="JNK62" s="2"/>
      <c r="JNM62" s="2"/>
      <c r="JNO62" s="2"/>
      <c r="JNQ62" s="2"/>
      <c r="JNS62" s="2"/>
      <c r="JNU62" s="2"/>
      <c r="JNW62" s="2"/>
      <c r="JNY62" s="2"/>
      <c r="JOA62" s="2"/>
      <c r="JOC62" s="2"/>
      <c r="JOE62" s="2"/>
      <c r="JOG62" s="2"/>
      <c r="JOI62" s="2"/>
      <c r="JOK62" s="2"/>
      <c r="JOM62" s="2"/>
      <c r="JOO62" s="2"/>
      <c r="JOQ62" s="2"/>
      <c r="JOS62" s="2"/>
      <c r="JOU62" s="2"/>
      <c r="JOW62" s="2"/>
      <c r="JOY62" s="2"/>
      <c r="JPA62" s="2"/>
      <c r="JPC62" s="2"/>
      <c r="JPE62" s="2"/>
      <c r="JPG62" s="2"/>
      <c r="JPI62" s="2"/>
      <c r="JPK62" s="2"/>
      <c r="JPM62" s="2"/>
      <c r="JPO62" s="2"/>
      <c r="JPQ62" s="2"/>
      <c r="JPS62" s="2"/>
      <c r="JPU62" s="2"/>
      <c r="JPW62" s="2"/>
      <c r="JPY62" s="2"/>
      <c r="JQA62" s="2"/>
      <c r="JQC62" s="2"/>
      <c r="JQE62" s="2"/>
      <c r="JQG62" s="2"/>
      <c r="JQI62" s="2"/>
      <c r="JQK62" s="2"/>
      <c r="JQM62" s="2"/>
      <c r="JQO62" s="2"/>
      <c r="JQQ62" s="2"/>
      <c r="JQS62" s="2"/>
      <c r="JQU62" s="2"/>
      <c r="JQW62" s="2"/>
      <c r="JQY62" s="2"/>
      <c r="JRA62" s="2"/>
      <c r="JRC62" s="2"/>
      <c r="JRE62" s="2"/>
      <c r="JRG62" s="2"/>
      <c r="JRI62" s="2"/>
      <c r="JRK62" s="2"/>
      <c r="JRM62" s="2"/>
      <c r="JRO62" s="2"/>
      <c r="JRQ62" s="2"/>
      <c r="JRS62" s="2"/>
      <c r="JRU62" s="2"/>
      <c r="JRW62" s="2"/>
      <c r="JRY62" s="2"/>
      <c r="JSA62" s="2"/>
      <c r="JSC62" s="2"/>
      <c r="JSE62" s="2"/>
      <c r="JSG62" s="2"/>
      <c r="JSI62" s="2"/>
      <c r="JSK62" s="2"/>
      <c r="JSM62" s="2"/>
      <c r="JSO62" s="2"/>
      <c r="JSQ62" s="2"/>
      <c r="JSS62" s="2"/>
      <c r="JSU62" s="2"/>
      <c r="JSW62" s="2"/>
      <c r="JSY62" s="2"/>
      <c r="JTA62" s="2"/>
      <c r="JTC62" s="2"/>
      <c r="JTE62" s="2"/>
      <c r="JTG62" s="2"/>
      <c r="JTI62" s="2"/>
      <c r="JTK62" s="2"/>
      <c r="JTM62" s="2"/>
      <c r="JTO62" s="2"/>
      <c r="JTQ62" s="2"/>
      <c r="JTS62" s="2"/>
      <c r="JTU62" s="2"/>
      <c r="JTW62" s="2"/>
      <c r="JTY62" s="2"/>
      <c r="JUA62" s="2"/>
      <c r="JUC62" s="2"/>
      <c r="JUE62" s="2"/>
      <c r="JUG62" s="2"/>
      <c r="JUI62" s="2"/>
      <c r="JUK62" s="2"/>
      <c r="JUM62" s="2"/>
      <c r="JUO62" s="2"/>
      <c r="JUQ62" s="2"/>
      <c r="JUS62" s="2"/>
      <c r="JUU62" s="2"/>
      <c r="JUW62" s="2"/>
      <c r="JUY62" s="2"/>
      <c r="JVA62" s="2"/>
      <c r="JVC62" s="2"/>
      <c r="JVE62" s="2"/>
      <c r="JVG62" s="2"/>
      <c r="JVI62" s="2"/>
      <c r="JVK62" s="2"/>
      <c r="JVM62" s="2"/>
      <c r="JVO62" s="2"/>
      <c r="JVQ62" s="2"/>
      <c r="JVS62" s="2"/>
      <c r="JVU62" s="2"/>
      <c r="JVW62" s="2"/>
      <c r="JVY62" s="2"/>
      <c r="JWA62" s="2"/>
      <c r="JWC62" s="2"/>
      <c r="JWE62" s="2"/>
      <c r="JWG62" s="2"/>
      <c r="JWI62" s="2"/>
      <c r="JWK62" s="2"/>
      <c r="JWM62" s="2"/>
      <c r="JWO62" s="2"/>
      <c r="JWQ62" s="2"/>
      <c r="JWS62" s="2"/>
      <c r="JWU62" s="2"/>
      <c r="JWW62" s="2"/>
      <c r="JWY62" s="2"/>
      <c r="JXA62" s="2"/>
      <c r="JXC62" s="2"/>
      <c r="JXE62" s="2"/>
      <c r="JXG62" s="2"/>
      <c r="JXI62" s="2"/>
      <c r="JXK62" s="2"/>
      <c r="JXM62" s="2"/>
      <c r="JXO62" s="2"/>
      <c r="JXQ62" s="2"/>
      <c r="JXS62" s="2"/>
      <c r="JXU62" s="2"/>
      <c r="JXW62" s="2"/>
      <c r="JXY62" s="2"/>
      <c r="JYA62" s="2"/>
      <c r="JYC62" s="2"/>
      <c r="JYE62" s="2"/>
      <c r="JYG62" s="2"/>
      <c r="JYI62" s="2"/>
      <c r="JYK62" s="2"/>
      <c r="JYM62" s="2"/>
      <c r="JYO62" s="2"/>
      <c r="JYQ62" s="2"/>
      <c r="JYS62" s="2"/>
      <c r="JYU62" s="2"/>
      <c r="JYW62" s="2"/>
      <c r="JYY62" s="2"/>
      <c r="JZA62" s="2"/>
      <c r="JZC62" s="2"/>
      <c r="JZE62" s="2"/>
      <c r="JZG62" s="2"/>
      <c r="JZI62" s="2"/>
      <c r="JZK62" s="2"/>
      <c r="JZM62" s="2"/>
      <c r="JZO62" s="2"/>
      <c r="JZQ62" s="2"/>
      <c r="JZS62" s="2"/>
      <c r="JZU62" s="2"/>
      <c r="JZW62" s="2"/>
      <c r="JZY62" s="2"/>
      <c r="KAA62" s="2"/>
      <c r="KAC62" s="2"/>
      <c r="KAE62" s="2"/>
      <c r="KAG62" s="2"/>
      <c r="KAI62" s="2"/>
      <c r="KAK62" s="2"/>
      <c r="KAM62" s="2"/>
      <c r="KAO62" s="2"/>
      <c r="KAQ62" s="2"/>
      <c r="KAS62" s="2"/>
      <c r="KAU62" s="2"/>
      <c r="KAW62" s="2"/>
      <c r="KAY62" s="2"/>
      <c r="KBA62" s="2"/>
      <c r="KBC62" s="2"/>
      <c r="KBE62" s="2"/>
      <c r="KBG62" s="2"/>
      <c r="KBI62" s="2"/>
      <c r="KBK62" s="2"/>
      <c r="KBM62" s="2"/>
      <c r="KBO62" s="2"/>
      <c r="KBQ62" s="2"/>
      <c r="KBS62" s="2"/>
      <c r="KBU62" s="2"/>
      <c r="KBW62" s="2"/>
      <c r="KBY62" s="2"/>
      <c r="KCA62" s="2"/>
      <c r="KCC62" s="2"/>
      <c r="KCE62" s="2"/>
      <c r="KCG62" s="2"/>
      <c r="KCI62" s="2"/>
      <c r="KCK62" s="2"/>
      <c r="KCM62" s="2"/>
      <c r="KCO62" s="2"/>
      <c r="KCQ62" s="2"/>
      <c r="KCS62" s="2"/>
      <c r="KCU62" s="2"/>
      <c r="KCW62" s="2"/>
      <c r="KCY62" s="2"/>
      <c r="KDA62" s="2"/>
      <c r="KDC62" s="2"/>
      <c r="KDE62" s="2"/>
      <c r="KDG62" s="2"/>
      <c r="KDI62" s="2"/>
      <c r="KDK62" s="2"/>
      <c r="KDM62" s="2"/>
      <c r="KDO62" s="2"/>
      <c r="KDQ62" s="2"/>
      <c r="KDS62" s="2"/>
      <c r="KDU62" s="2"/>
      <c r="KDW62" s="2"/>
      <c r="KDY62" s="2"/>
      <c r="KEA62" s="2"/>
      <c r="KEC62" s="2"/>
      <c r="KEE62" s="2"/>
      <c r="KEG62" s="2"/>
      <c r="KEI62" s="2"/>
      <c r="KEK62" s="2"/>
      <c r="KEM62" s="2"/>
      <c r="KEO62" s="2"/>
      <c r="KEQ62" s="2"/>
      <c r="KES62" s="2"/>
      <c r="KEU62" s="2"/>
      <c r="KEW62" s="2"/>
      <c r="KEY62" s="2"/>
      <c r="KFA62" s="2"/>
      <c r="KFC62" s="2"/>
      <c r="KFE62" s="2"/>
      <c r="KFG62" s="2"/>
      <c r="KFI62" s="2"/>
      <c r="KFK62" s="2"/>
      <c r="KFM62" s="2"/>
      <c r="KFO62" s="2"/>
      <c r="KFQ62" s="2"/>
      <c r="KFS62" s="2"/>
      <c r="KFU62" s="2"/>
      <c r="KFW62" s="2"/>
      <c r="KFY62" s="2"/>
      <c r="KGA62" s="2"/>
      <c r="KGC62" s="2"/>
      <c r="KGE62" s="2"/>
      <c r="KGG62" s="2"/>
      <c r="KGI62" s="2"/>
      <c r="KGK62" s="2"/>
      <c r="KGM62" s="2"/>
      <c r="KGO62" s="2"/>
      <c r="KGQ62" s="2"/>
      <c r="KGS62" s="2"/>
      <c r="KGU62" s="2"/>
      <c r="KGW62" s="2"/>
      <c r="KGY62" s="2"/>
      <c r="KHA62" s="2"/>
      <c r="KHC62" s="2"/>
      <c r="KHE62" s="2"/>
      <c r="KHG62" s="2"/>
      <c r="KHI62" s="2"/>
      <c r="KHK62" s="2"/>
      <c r="KHM62" s="2"/>
      <c r="KHO62" s="2"/>
      <c r="KHQ62" s="2"/>
      <c r="KHS62" s="2"/>
      <c r="KHU62" s="2"/>
      <c r="KHW62" s="2"/>
      <c r="KHY62" s="2"/>
      <c r="KIA62" s="2"/>
      <c r="KIC62" s="2"/>
      <c r="KIE62" s="2"/>
      <c r="KIG62" s="2"/>
      <c r="KII62" s="2"/>
      <c r="KIK62" s="2"/>
      <c r="KIM62" s="2"/>
      <c r="KIO62" s="2"/>
      <c r="KIQ62" s="2"/>
      <c r="KIS62" s="2"/>
      <c r="KIU62" s="2"/>
      <c r="KIW62" s="2"/>
      <c r="KIY62" s="2"/>
      <c r="KJA62" s="2"/>
      <c r="KJC62" s="2"/>
      <c r="KJE62" s="2"/>
      <c r="KJG62" s="2"/>
      <c r="KJI62" s="2"/>
      <c r="KJK62" s="2"/>
      <c r="KJM62" s="2"/>
      <c r="KJO62" s="2"/>
      <c r="KJQ62" s="2"/>
      <c r="KJS62" s="2"/>
      <c r="KJU62" s="2"/>
      <c r="KJW62" s="2"/>
      <c r="KJY62" s="2"/>
      <c r="KKA62" s="2"/>
      <c r="KKC62" s="2"/>
      <c r="KKE62" s="2"/>
      <c r="KKG62" s="2"/>
      <c r="KKI62" s="2"/>
      <c r="KKK62" s="2"/>
      <c r="KKM62" s="2"/>
      <c r="KKO62" s="2"/>
      <c r="KKQ62" s="2"/>
      <c r="KKS62" s="2"/>
      <c r="KKU62" s="2"/>
      <c r="KKW62" s="2"/>
      <c r="KKY62" s="2"/>
      <c r="KLA62" s="2"/>
      <c r="KLC62" s="2"/>
      <c r="KLE62" s="2"/>
      <c r="KLG62" s="2"/>
      <c r="KLI62" s="2"/>
      <c r="KLK62" s="2"/>
      <c r="KLM62" s="2"/>
      <c r="KLO62" s="2"/>
      <c r="KLQ62" s="2"/>
      <c r="KLS62" s="2"/>
      <c r="KLU62" s="2"/>
      <c r="KLW62" s="2"/>
      <c r="KLY62" s="2"/>
      <c r="KMA62" s="2"/>
      <c r="KMC62" s="2"/>
      <c r="KME62" s="2"/>
      <c r="KMG62" s="2"/>
      <c r="KMI62" s="2"/>
      <c r="KMK62" s="2"/>
      <c r="KMM62" s="2"/>
      <c r="KMO62" s="2"/>
      <c r="KMQ62" s="2"/>
      <c r="KMS62" s="2"/>
      <c r="KMU62" s="2"/>
      <c r="KMW62" s="2"/>
      <c r="KMY62" s="2"/>
      <c r="KNA62" s="2"/>
      <c r="KNC62" s="2"/>
      <c r="KNE62" s="2"/>
      <c r="KNG62" s="2"/>
      <c r="KNI62" s="2"/>
      <c r="KNK62" s="2"/>
      <c r="KNM62" s="2"/>
      <c r="KNO62" s="2"/>
      <c r="KNQ62" s="2"/>
      <c r="KNS62" s="2"/>
      <c r="KNU62" s="2"/>
      <c r="KNW62" s="2"/>
      <c r="KNY62" s="2"/>
      <c r="KOA62" s="2"/>
      <c r="KOC62" s="2"/>
      <c r="KOE62" s="2"/>
      <c r="KOG62" s="2"/>
      <c r="KOI62" s="2"/>
      <c r="KOK62" s="2"/>
      <c r="KOM62" s="2"/>
      <c r="KOO62" s="2"/>
      <c r="KOQ62" s="2"/>
      <c r="KOS62" s="2"/>
      <c r="KOU62" s="2"/>
      <c r="KOW62" s="2"/>
      <c r="KOY62" s="2"/>
      <c r="KPA62" s="2"/>
      <c r="KPC62" s="2"/>
      <c r="KPE62" s="2"/>
      <c r="KPG62" s="2"/>
      <c r="KPI62" s="2"/>
      <c r="KPK62" s="2"/>
      <c r="KPM62" s="2"/>
      <c r="KPO62" s="2"/>
      <c r="KPQ62" s="2"/>
      <c r="KPS62" s="2"/>
      <c r="KPU62" s="2"/>
      <c r="KPW62" s="2"/>
      <c r="KPY62" s="2"/>
      <c r="KQA62" s="2"/>
      <c r="KQC62" s="2"/>
      <c r="KQE62" s="2"/>
      <c r="KQG62" s="2"/>
      <c r="KQI62" s="2"/>
      <c r="KQK62" s="2"/>
      <c r="KQM62" s="2"/>
      <c r="KQO62" s="2"/>
      <c r="KQQ62" s="2"/>
      <c r="KQS62" s="2"/>
      <c r="KQU62" s="2"/>
      <c r="KQW62" s="2"/>
      <c r="KQY62" s="2"/>
      <c r="KRA62" s="2"/>
      <c r="KRC62" s="2"/>
      <c r="KRE62" s="2"/>
      <c r="KRG62" s="2"/>
      <c r="KRI62" s="2"/>
      <c r="KRK62" s="2"/>
      <c r="KRM62" s="2"/>
      <c r="KRO62" s="2"/>
      <c r="KRQ62" s="2"/>
      <c r="KRS62" s="2"/>
      <c r="KRU62" s="2"/>
      <c r="KRW62" s="2"/>
      <c r="KRY62" s="2"/>
      <c r="KSA62" s="2"/>
      <c r="KSC62" s="2"/>
      <c r="KSE62" s="2"/>
      <c r="KSG62" s="2"/>
      <c r="KSI62" s="2"/>
      <c r="KSK62" s="2"/>
      <c r="KSM62" s="2"/>
      <c r="KSO62" s="2"/>
      <c r="KSQ62" s="2"/>
      <c r="KSS62" s="2"/>
      <c r="KSU62" s="2"/>
      <c r="KSW62" s="2"/>
      <c r="KSY62" s="2"/>
      <c r="KTA62" s="2"/>
      <c r="KTC62" s="2"/>
      <c r="KTE62" s="2"/>
      <c r="KTG62" s="2"/>
      <c r="KTI62" s="2"/>
      <c r="KTK62" s="2"/>
      <c r="KTM62" s="2"/>
      <c r="KTO62" s="2"/>
      <c r="KTQ62" s="2"/>
      <c r="KTS62" s="2"/>
      <c r="KTU62" s="2"/>
      <c r="KTW62" s="2"/>
      <c r="KTY62" s="2"/>
      <c r="KUA62" s="2"/>
      <c r="KUC62" s="2"/>
      <c r="KUE62" s="2"/>
      <c r="KUG62" s="2"/>
      <c r="KUI62" s="2"/>
      <c r="KUK62" s="2"/>
      <c r="KUM62" s="2"/>
      <c r="KUO62" s="2"/>
      <c r="KUQ62" s="2"/>
      <c r="KUS62" s="2"/>
      <c r="KUU62" s="2"/>
      <c r="KUW62" s="2"/>
      <c r="KUY62" s="2"/>
      <c r="KVA62" s="2"/>
      <c r="KVC62" s="2"/>
      <c r="KVE62" s="2"/>
      <c r="KVG62" s="2"/>
      <c r="KVI62" s="2"/>
      <c r="KVK62" s="2"/>
      <c r="KVM62" s="2"/>
      <c r="KVO62" s="2"/>
      <c r="KVQ62" s="2"/>
      <c r="KVS62" s="2"/>
      <c r="KVU62" s="2"/>
      <c r="KVW62" s="2"/>
      <c r="KVY62" s="2"/>
      <c r="KWA62" s="2"/>
      <c r="KWC62" s="2"/>
      <c r="KWE62" s="2"/>
      <c r="KWG62" s="2"/>
      <c r="KWI62" s="2"/>
      <c r="KWK62" s="2"/>
      <c r="KWM62" s="2"/>
      <c r="KWO62" s="2"/>
      <c r="KWQ62" s="2"/>
      <c r="KWS62" s="2"/>
      <c r="KWU62" s="2"/>
      <c r="KWW62" s="2"/>
      <c r="KWY62" s="2"/>
      <c r="KXA62" s="2"/>
      <c r="KXC62" s="2"/>
      <c r="KXE62" s="2"/>
      <c r="KXG62" s="2"/>
      <c r="KXI62" s="2"/>
      <c r="KXK62" s="2"/>
      <c r="KXM62" s="2"/>
      <c r="KXO62" s="2"/>
      <c r="KXQ62" s="2"/>
      <c r="KXS62" s="2"/>
      <c r="KXU62" s="2"/>
      <c r="KXW62" s="2"/>
      <c r="KXY62" s="2"/>
      <c r="KYA62" s="2"/>
      <c r="KYC62" s="2"/>
      <c r="KYE62" s="2"/>
      <c r="KYG62" s="2"/>
      <c r="KYI62" s="2"/>
      <c r="KYK62" s="2"/>
      <c r="KYM62" s="2"/>
      <c r="KYO62" s="2"/>
      <c r="KYQ62" s="2"/>
      <c r="KYS62" s="2"/>
      <c r="KYU62" s="2"/>
      <c r="KYW62" s="2"/>
      <c r="KYY62" s="2"/>
      <c r="KZA62" s="2"/>
      <c r="KZC62" s="2"/>
      <c r="KZE62" s="2"/>
      <c r="KZG62" s="2"/>
      <c r="KZI62" s="2"/>
      <c r="KZK62" s="2"/>
      <c r="KZM62" s="2"/>
      <c r="KZO62" s="2"/>
      <c r="KZQ62" s="2"/>
      <c r="KZS62" s="2"/>
      <c r="KZU62" s="2"/>
      <c r="KZW62" s="2"/>
      <c r="KZY62" s="2"/>
      <c r="LAA62" s="2"/>
      <c r="LAC62" s="2"/>
      <c r="LAE62" s="2"/>
      <c r="LAG62" s="2"/>
      <c r="LAI62" s="2"/>
      <c r="LAK62" s="2"/>
      <c r="LAM62" s="2"/>
      <c r="LAO62" s="2"/>
      <c r="LAQ62" s="2"/>
      <c r="LAS62" s="2"/>
      <c r="LAU62" s="2"/>
      <c r="LAW62" s="2"/>
      <c r="LAY62" s="2"/>
      <c r="LBA62" s="2"/>
      <c r="LBC62" s="2"/>
      <c r="LBE62" s="2"/>
      <c r="LBG62" s="2"/>
      <c r="LBI62" s="2"/>
      <c r="LBK62" s="2"/>
      <c r="LBM62" s="2"/>
      <c r="LBO62" s="2"/>
      <c r="LBQ62" s="2"/>
      <c r="LBS62" s="2"/>
      <c r="LBU62" s="2"/>
      <c r="LBW62" s="2"/>
      <c r="LBY62" s="2"/>
      <c r="LCA62" s="2"/>
      <c r="LCC62" s="2"/>
      <c r="LCE62" s="2"/>
      <c r="LCG62" s="2"/>
      <c r="LCI62" s="2"/>
      <c r="LCK62" s="2"/>
      <c r="LCM62" s="2"/>
      <c r="LCO62" s="2"/>
      <c r="LCQ62" s="2"/>
      <c r="LCS62" s="2"/>
      <c r="LCU62" s="2"/>
      <c r="LCW62" s="2"/>
      <c r="LCY62" s="2"/>
      <c r="LDA62" s="2"/>
      <c r="LDC62" s="2"/>
      <c r="LDE62" s="2"/>
      <c r="LDG62" s="2"/>
      <c r="LDI62" s="2"/>
      <c r="LDK62" s="2"/>
      <c r="LDM62" s="2"/>
      <c r="LDO62" s="2"/>
      <c r="LDQ62" s="2"/>
      <c r="LDS62" s="2"/>
      <c r="LDU62" s="2"/>
      <c r="LDW62" s="2"/>
      <c r="LDY62" s="2"/>
      <c r="LEA62" s="2"/>
      <c r="LEC62" s="2"/>
      <c r="LEE62" s="2"/>
      <c r="LEG62" s="2"/>
      <c r="LEI62" s="2"/>
      <c r="LEK62" s="2"/>
      <c r="LEM62" s="2"/>
      <c r="LEO62" s="2"/>
      <c r="LEQ62" s="2"/>
      <c r="LES62" s="2"/>
      <c r="LEU62" s="2"/>
      <c r="LEW62" s="2"/>
      <c r="LEY62" s="2"/>
      <c r="LFA62" s="2"/>
      <c r="LFC62" s="2"/>
      <c r="LFE62" s="2"/>
      <c r="LFG62" s="2"/>
      <c r="LFI62" s="2"/>
      <c r="LFK62" s="2"/>
      <c r="LFM62" s="2"/>
      <c r="LFO62" s="2"/>
      <c r="LFQ62" s="2"/>
      <c r="LFS62" s="2"/>
      <c r="LFU62" s="2"/>
      <c r="LFW62" s="2"/>
      <c r="LFY62" s="2"/>
      <c r="LGA62" s="2"/>
      <c r="LGC62" s="2"/>
      <c r="LGE62" s="2"/>
      <c r="LGG62" s="2"/>
      <c r="LGI62" s="2"/>
      <c r="LGK62" s="2"/>
      <c r="LGM62" s="2"/>
      <c r="LGO62" s="2"/>
      <c r="LGQ62" s="2"/>
      <c r="LGS62" s="2"/>
      <c r="LGU62" s="2"/>
      <c r="LGW62" s="2"/>
      <c r="LGY62" s="2"/>
      <c r="LHA62" s="2"/>
      <c r="LHC62" s="2"/>
      <c r="LHE62" s="2"/>
      <c r="LHG62" s="2"/>
      <c r="LHI62" s="2"/>
      <c r="LHK62" s="2"/>
      <c r="LHM62" s="2"/>
      <c r="LHO62" s="2"/>
      <c r="LHQ62" s="2"/>
      <c r="LHS62" s="2"/>
      <c r="LHU62" s="2"/>
      <c r="LHW62" s="2"/>
      <c r="LHY62" s="2"/>
      <c r="LIA62" s="2"/>
      <c r="LIC62" s="2"/>
      <c r="LIE62" s="2"/>
      <c r="LIG62" s="2"/>
      <c r="LII62" s="2"/>
      <c r="LIK62" s="2"/>
      <c r="LIM62" s="2"/>
      <c r="LIO62" s="2"/>
      <c r="LIQ62" s="2"/>
      <c r="LIS62" s="2"/>
      <c r="LIU62" s="2"/>
      <c r="LIW62" s="2"/>
      <c r="LIY62" s="2"/>
      <c r="LJA62" s="2"/>
      <c r="LJC62" s="2"/>
      <c r="LJE62" s="2"/>
      <c r="LJG62" s="2"/>
      <c r="LJI62" s="2"/>
      <c r="LJK62" s="2"/>
      <c r="LJM62" s="2"/>
      <c r="LJO62" s="2"/>
      <c r="LJQ62" s="2"/>
      <c r="LJS62" s="2"/>
      <c r="LJU62" s="2"/>
      <c r="LJW62" s="2"/>
      <c r="LJY62" s="2"/>
      <c r="LKA62" s="2"/>
      <c r="LKC62" s="2"/>
      <c r="LKE62" s="2"/>
      <c r="LKG62" s="2"/>
      <c r="LKI62" s="2"/>
      <c r="LKK62" s="2"/>
      <c r="LKM62" s="2"/>
      <c r="LKO62" s="2"/>
      <c r="LKQ62" s="2"/>
      <c r="LKS62" s="2"/>
      <c r="LKU62" s="2"/>
      <c r="LKW62" s="2"/>
      <c r="LKY62" s="2"/>
      <c r="LLA62" s="2"/>
      <c r="LLC62" s="2"/>
      <c r="LLE62" s="2"/>
      <c r="LLG62" s="2"/>
      <c r="LLI62" s="2"/>
      <c r="LLK62" s="2"/>
      <c r="LLM62" s="2"/>
      <c r="LLO62" s="2"/>
      <c r="LLQ62" s="2"/>
      <c r="LLS62" s="2"/>
      <c r="LLU62" s="2"/>
      <c r="LLW62" s="2"/>
      <c r="LLY62" s="2"/>
      <c r="LMA62" s="2"/>
      <c r="LMC62" s="2"/>
      <c r="LME62" s="2"/>
      <c r="LMG62" s="2"/>
      <c r="LMI62" s="2"/>
      <c r="LMK62" s="2"/>
      <c r="LMM62" s="2"/>
      <c r="LMO62" s="2"/>
      <c r="LMQ62" s="2"/>
      <c r="LMS62" s="2"/>
      <c r="LMU62" s="2"/>
      <c r="LMW62" s="2"/>
      <c r="LMY62" s="2"/>
      <c r="LNA62" s="2"/>
      <c r="LNC62" s="2"/>
      <c r="LNE62" s="2"/>
      <c r="LNG62" s="2"/>
      <c r="LNI62" s="2"/>
      <c r="LNK62" s="2"/>
      <c r="LNM62" s="2"/>
      <c r="LNO62" s="2"/>
      <c r="LNQ62" s="2"/>
      <c r="LNS62" s="2"/>
      <c r="LNU62" s="2"/>
      <c r="LNW62" s="2"/>
      <c r="LNY62" s="2"/>
      <c r="LOA62" s="2"/>
      <c r="LOC62" s="2"/>
      <c r="LOE62" s="2"/>
      <c r="LOG62" s="2"/>
      <c r="LOI62" s="2"/>
      <c r="LOK62" s="2"/>
      <c r="LOM62" s="2"/>
      <c r="LOO62" s="2"/>
      <c r="LOQ62" s="2"/>
      <c r="LOS62" s="2"/>
      <c r="LOU62" s="2"/>
      <c r="LOW62" s="2"/>
      <c r="LOY62" s="2"/>
      <c r="LPA62" s="2"/>
      <c r="LPC62" s="2"/>
      <c r="LPE62" s="2"/>
      <c r="LPG62" s="2"/>
      <c r="LPI62" s="2"/>
      <c r="LPK62" s="2"/>
      <c r="LPM62" s="2"/>
      <c r="LPO62" s="2"/>
      <c r="LPQ62" s="2"/>
      <c r="LPS62" s="2"/>
      <c r="LPU62" s="2"/>
      <c r="LPW62" s="2"/>
      <c r="LPY62" s="2"/>
      <c r="LQA62" s="2"/>
      <c r="LQC62" s="2"/>
      <c r="LQE62" s="2"/>
      <c r="LQG62" s="2"/>
      <c r="LQI62" s="2"/>
      <c r="LQK62" s="2"/>
      <c r="LQM62" s="2"/>
      <c r="LQO62" s="2"/>
      <c r="LQQ62" s="2"/>
      <c r="LQS62" s="2"/>
      <c r="LQU62" s="2"/>
      <c r="LQW62" s="2"/>
      <c r="LQY62" s="2"/>
      <c r="LRA62" s="2"/>
      <c r="LRC62" s="2"/>
      <c r="LRE62" s="2"/>
      <c r="LRG62" s="2"/>
      <c r="LRI62" s="2"/>
      <c r="LRK62" s="2"/>
      <c r="LRM62" s="2"/>
      <c r="LRO62" s="2"/>
      <c r="LRQ62" s="2"/>
      <c r="LRS62" s="2"/>
      <c r="LRU62" s="2"/>
      <c r="LRW62" s="2"/>
      <c r="LRY62" s="2"/>
      <c r="LSA62" s="2"/>
      <c r="LSC62" s="2"/>
      <c r="LSE62" s="2"/>
      <c r="LSG62" s="2"/>
      <c r="LSI62" s="2"/>
      <c r="LSK62" s="2"/>
      <c r="LSM62" s="2"/>
      <c r="LSO62" s="2"/>
      <c r="LSQ62" s="2"/>
      <c r="LSS62" s="2"/>
      <c r="LSU62" s="2"/>
      <c r="LSW62" s="2"/>
      <c r="LSY62" s="2"/>
      <c r="LTA62" s="2"/>
      <c r="LTC62" s="2"/>
      <c r="LTE62" s="2"/>
      <c r="LTG62" s="2"/>
      <c r="LTI62" s="2"/>
      <c r="LTK62" s="2"/>
      <c r="LTM62" s="2"/>
      <c r="LTO62" s="2"/>
      <c r="LTQ62" s="2"/>
      <c r="LTS62" s="2"/>
      <c r="LTU62" s="2"/>
      <c r="LTW62" s="2"/>
      <c r="LTY62" s="2"/>
      <c r="LUA62" s="2"/>
      <c r="LUC62" s="2"/>
      <c r="LUE62" s="2"/>
      <c r="LUG62" s="2"/>
      <c r="LUI62" s="2"/>
      <c r="LUK62" s="2"/>
      <c r="LUM62" s="2"/>
      <c r="LUO62" s="2"/>
      <c r="LUQ62" s="2"/>
      <c r="LUS62" s="2"/>
      <c r="LUU62" s="2"/>
      <c r="LUW62" s="2"/>
      <c r="LUY62" s="2"/>
      <c r="LVA62" s="2"/>
      <c r="LVC62" s="2"/>
      <c r="LVE62" s="2"/>
      <c r="LVG62" s="2"/>
      <c r="LVI62" s="2"/>
      <c r="LVK62" s="2"/>
      <c r="LVM62" s="2"/>
      <c r="LVO62" s="2"/>
      <c r="LVQ62" s="2"/>
      <c r="LVS62" s="2"/>
      <c r="LVU62" s="2"/>
      <c r="LVW62" s="2"/>
      <c r="LVY62" s="2"/>
      <c r="LWA62" s="2"/>
      <c r="LWC62" s="2"/>
      <c r="LWE62" s="2"/>
      <c r="LWG62" s="2"/>
      <c r="LWI62" s="2"/>
      <c r="LWK62" s="2"/>
      <c r="LWM62" s="2"/>
      <c r="LWO62" s="2"/>
      <c r="LWQ62" s="2"/>
      <c r="LWS62" s="2"/>
      <c r="LWU62" s="2"/>
      <c r="LWW62" s="2"/>
      <c r="LWY62" s="2"/>
      <c r="LXA62" s="2"/>
      <c r="LXC62" s="2"/>
      <c r="LXE62" s="2"/>
      <c r="LXG62" s="2"/>
      <c r="LXI62" s="2"/>
      <c r="LXK62" s="2"/>
      <c r="LXM62" s="2"/>
      <c r="LXO62" s="2"/>
      <c r="LXQ62" s="2"/>
      <c r="LXS62" s="2"/>
      <c r="LXU62" s="2"/>
      <c r="LXW62" s="2"/>
      <c r="LXY62" s="2"/>
      <c r="LYA62" s="2"/>
      <c r="LYC62" s="2"/>
      <c r="LYE62" s="2"/>
      <c r="LYG62" s="2"/>
      <c r="LYI62" s="2"/>
      <c r="LYK62" s="2"/>
      <c r="LYM62" s="2"/>
      <c r="LYO62" s="2"/>
      <c r="LYQ62" s="2"/>
      <c r="LYS62" s="2"/>
      <c r="LYU62" s="2"/>
      <c r="LYW62" s="2"/>
      <c r="LYY62" s="2"/>
      <c r="LZA62" s="2"/>
      <c r="LZC62" s="2"/>
      <c r="LZE62" s="2"/>
      <c r="LZG62" s="2"/>
      <c r="LZI62" s="2"/>
      <c r="LZK62" s="2"/>
      <c r="LZM62" s="2"/>
      <c r="LZO62" s="2"/>
      <c r="LZQ62" s="2"/>
      <c r="LZS62" s="2"/>
      <c r="LZU62" s="2"/>
      <c r="LZW62" s="2"/>
      <c r="LZY62" s="2"/>
      <c r="MAA62" s="2"/>
      <c r="MAC62" s="2"/>
      <c r="MAE62" s="2"/>
      <c r="MAG62" s="2"/>
      <c r="MAI62" s="2"/>
      <c r="MAK62" s="2"/>
      <c r="MAM62" s="2"/>
      <c r="MAO62" s="2"/>
      <c r="MAQ62" s="2"/>
      <c r="MAS62" s="2"/>
      <c r="MAU62" s="2"/>
      <c r="MAW62" s="2"/>
      <c r="MAY62" s="2"/>
      <c r="MBA62" s="2"/>
      <c r="MBC62" s="2"/>
      <c r="MBE62" s="2"/>
      <c r="MBG62" s="2"/>
      <c r="MBI62" s="2"/>
      <c r="MBK62" s="2"/>
      <c r="MBM62" s="2"/>
      <c r="MBO62" s="2"/>
      <c r="MBQ62" s="2"/>
      <c r="MBS62" s="2"/>
      <c r="MBU62" s="2"/>
      <c r="MBW62" s="2"/>
      <c r="MBY62" s="2"/>
      <c r="MCA62" s="2"/>
      <c r="MCC62" s="2"/>
      <c r="MCE62" s="2"/>
      <c r="MCG62" s="2"/>
      <c r="MCI62" s="2"/>
      <c r="MCK62" s="2"/>
      <c r="MCM62" s="2"/>
      <c r="MCO62" s="2"/>
      <c r="MCQ62" s="2"/>
      <c r="MCS62" s="2"/>
      <c r="MCU62" s="2"/>
      <c r="MCW62" s="2"/>
      <c r="MCY62" s="2"/>
      <c r="MDA62" s="2"/>
      <c r="MDC62" s="2"/>
      <c r="MDE62" s="2"/>
      <c r="MDG62" s="2"/>
      <c r="MDI62" s="2"/>
      <c r="MDK62" s="2"/>
      <c r="MDM62" s="2"/>
      <c r="MDO62" s="2"/>
      <c r="MDQ62" s="2"/>
      <c r="MDS62" s="2"/>
      <c r="MDU62" s="2"/>
      <c r="MDW62" s="2"/>
      <c r="MDY62" s="2"/>
      <c r="MEA62" s="2"/>
      <c r="MEC62" s="2"/>
      <c r="MEE62" s="2"/>
      <c r="MEG62" s="2"/>
      <c r="MEI62" s="2"/>
      <c r="MEK62" s="2"/>
      <c r="MEM62" s="2"/>
      <c r="MEO62" s="2"/>
      <c r="MEQ62" s="2"/>
      <c r="MES62" s="2"/>
      <c r="MEU62" s="2"/>
      <c r="MEW62" s="2"/>
      <c r="MEY62" s="2"/>
      <c r="MFA62" s="2"/>
      <c r="MFC62" s="2"/>
      <c r="MFE62" s="2"/>
      <c r="MFG62" s="2"/>
      <c r="MFI62" s="2"/>
      <c r="MFK62" s="2"/>
      <c r="MFM62" s="2"/>
      <c r="MFO62" s="2"/>
      <c r="MFQ62" s="2"/>
      <c r="MFS62" s="2"/>
      <c r="MFU62" s="2"/>
      <c r="MFW62" s="2"/>
      <c r="MFY62" s="2"/>
      <c r="MGA62" s="2"/>
      <c r="MGC62" s="2"/>
      <c r="MGE62" s="2"/>
      <c r="MGG62" s="2"/>
      <c r="MGI62" s="2"/>
      <c r="MGK62" s="2"/>
      <c r="MGM62" s="2"/>
      <c r="MGO62" s="2"/>
      <c r="MGQ62" s="2"/>
      <c r="MGS62" s="2"/>
      <c r="MGU62" s="2"/>
      <c r="MGW62" s="2"/>
      <c r="MGY62" s="2"/>
      <c r="MHA62" s="2"/>
      <c r="MHC62" s="2"/>
      <c r="MHE62" s="2"/>
      <c r="MHG62" s="2"/>
      <c r="MHI62" s="2"/>
      <c r="MHK62" s="2"/>
      <c r="MHM62" s="2"/>
      <c r="MHO62" s="2"/>
      <c r="MHQ62" s="2"/>
      <c r="MHS62" s="2"/>
      <c r="MHU62" s="2"/>
      <c r="MHW62" s="2"/>
      <c r="MHY62" s="2"/>
      <c r="MIA62" s="2"/>
      <c r="MIC62" s="2"/>
      <c r="MIE62" s="2"/>
      <c r="MIG62" s="2"/>
      <c r="MII62" s="2"/>
      <c r="MIK62" s="2"/>
      <c r="MIM62" s="2"/>
      <c r="MIO62" s="2"/>
      <c r="MIQ62" s="2"/>
      <c r="MIS62" s="2"/>
      <c r="MIU62" s="2"/>
      <c r="MIW62" s="2"/>
      <c r="MIY62" s="2"/>
      <c r="MJA62" s="2"/>
      <c r="MJC62" s="2"/>
      <c r="MJE62" s="2"/>
      <c r="MJG62" s="2"/>
      <c r="MJI62" s="2"/>
      <c r="MJK62" s="2"/>
      <c r="MJM62" s="2"/>
      <c r="MJO62" s="2"/>
      <c r="MJQ62" s="2"/>
      <c r="MJS62" s="2"/>
      <c r="MJU62" s="2"/>
      <c r="MJW62" s="2"/>
      <c r="MJY62" s="2"/>
      <c r="MKA62" s="2"/>
      <c r="MKC62" s="2"/>
      <c r="MKE62" s="2"/>
      <c r="MKG62" s="2"/>
      <c r="MKI62" s="2"/>
      <c r="MKK62" s="2"/>
      <c r="MKM62" s="2"/>
      <c r="MKO62" s="2"/>
      <c r="MKQ62" s="2"/>
      <c r="MKS62" s="2"/>
      <c r="MKU62" s="2"/>
      <c r="MKW62" s="2"/>
      <c r="MKY62" s="2"/>
      <c r="MLA62" s="2"/>
      <c r="MLC62" s="2"/>
      <c r="MLE62" s="2"/>
      <c r="MLG62" s="2"/>
      <c r="MLI62" s="2"/>
      <c r="MLK62" s="2"/>
      <c r="MLM62" s="2"/>
      <c r="MLO62" s="2"/>
      <c r="MLQ62" s="2"/>
      <c r="MLS62" s="2"/>
      <c r="MLU62" s="2"/>
      <c r="MLW62" s="2"/>
      <c r="MLY62" s="2"/>
      <c r="MMA62" s="2"/>
      <c r="MMC62" s="2"/>
      <c r="MME62" s="2"/>
      <c r="MMG62" s="2"/>
      <c r="MMI62" s="2"/>
      <c r="MMK62" s="2"/>
      <c r="MMM62" s="2"/>
      <c r="MMO62" s="2"/>
      <c r="MMQ62" s="2"/>
      <c r="MMS62" s="2"/>
      <c r="MMU62" s="2"/>
      <c r="MMW62" s="2"/>
      <c r="MMY62" s="2"/>
      <c r="MNA62" s="2"/>
      <c r="MNC62" s="2"/>
      <c r="MNE62" s="2"/>
      <c r="MNG62" s="2"/>
      <c r="MNI62" s="2"/>
      <c r="MNK62" s="2"/>
      <c r="MNM62" s="2"/>
      <c r="MNO62" s="2"/>
      <c r="MNQ62" s="2"/>
      <c r="MNS62" s="2"/>
      <c r="MNU62" s="2"/>
      <c r="MNW62" s="2"/>
      <c r="MNY62" s="2"/>
      <c r="MOA62" s="2"/>
      <c r="MOC62" s="2"/>
      <c r="MOE62" s="2"/>
      <c r="MOG62" s="2"/>
      <c r="MOI62" s="2"/>
      <c r="MOK62" s="2"/>
      <c r="MOM62" s="2"/>
      <c r="MOO62" s="2"/>
      <c r="MOQ62" s="2"/>
      <c r="MOS62" s="2"/>
      <c r="MOU62" s="2"/>
      <c r="MOW62" s="2"/>
      <c r="MOY62" s="2"/>
      <c r="MPA62" s="2"/>
      <c r="MPC62" s="2"/>
      <c r="MPE62" s="2"/>
      <c r="MPG62" s="2"/>
      <c r="MPI62" s="2"/>
      <c r="MPK62" s="2"/>
      <c r="MPM62" s="2"/>
      <c r="MPO62" s="2"/>
      <c r="MPQ62" s="2"/>
      <c r="MPS62" s="2"/>
      <c r="MPU62" s="2"/>
      <c r="MPW62" s="2"/>
      <c r="MPY62" s="2"/>
      <c r="MQA62" s="2"/>
      <c r="MQC62" s="2"/>
      <c r="MQE62" s="2"/>
      <c r="MQG62" s="2"/>
      <c r="MQI62" s="2"/>
      <c r="MQK62" s="2"/>
      <c r="MQM62" s="2"/>
      <c r="MQO62" s="2"/>
      <c r="MQQ62" s="2"/>
      <c r="MQS62" s="2"/>
      <c r="MQU62" s="2"/>
      <c r="MQW62" s="2"/>
      <c r="MQY62" s="2"/>
      <c r="MRA62" s="2"/>
      <c r="MRC62" s="2"/>
      <c r="MRE62" s="2"/>
      <c r="MRG62" s="2"/>
      <c r="MRI62" s="2"/>
      <c r="MRK62" s="2"/>
      <c r="MRM62" s="2"/>
      <c r="MRO62" s="2"/>
      <c r="MRQ62" s="2"/>
      <c r="MRS62" s="2"/>
      <c r="MRU62" s="2"/>
      <c r="MRW62" s="2"/>
      <c r="MRY62" s="2"/>
      <c r="MSA62" s="2"/>
      <c r="MSC62" s="2"/>
      <c r="MSE62" s="2"/>
      <c r="MSG62" s="2"/>
      <c r="MSI62" s="2"/>
      <c r="MSK62" s="2"/>
      <c r="MSM62" s="2"/>
      <c r="MSO62" s="2"/>
      <c r="MSQ62" s="2"/>
      <c r="MSS62" s="2"/>
      <c r="MSU62" s="2"/>
      <c r="MSW62" s="2"/>
      <c r="MSY62" s="2"/>
      <c r="MTA62" s="2"/>
      <c r="MTC62" s="2"/>
      <c r="MTE62" s="2"/>
      <c r="MTG62" s="2"/>
      <c r="MTI62" s="2"/>
      <c r="MTK62" s="2"/>
      <c r="MTM62" s="2"/>
      <c r="MTO62" s="2"/>
      <c r="MTQ62" s="2"/>
      <c r="MTS62" s="2"/>
      <c r="MTU62" s="2"/>
      <c r="MTW62" s="2"/>
      <c r="MTY62" s="2"/>
      <c r="MUA62" s="2"/>
      <c r="MUC62" s="2"/>
      <c r="MUE62" s="2"/>
      <c r="MUG62" s="2"/>
      <c r="MUI62" s="2"/>
      <c r="MUK62" s="2"/>
      <c r="MUM62" s="2"/>
      <c r="MUO62" s="2"/>
      <c r="MUQ62" s="2"/>
      <c r="MUS62" s="2"/>
      <c r="MUU62" s="2"/>
      <c r="MUW62" s="2"/>
      <c r="MUY62" s="2"/>
      <c r="MVA62" s="2"/>
      <c r="MVC62" s="2"/>
      <c r="MVE62" s="2"/>
      <c r="MVG62" s="2"/>
      <c r="MVI62" s="2"/>
      <c r="MVK62" s="2"/>
      <c r="MVM62" s="2"/>
      <c r="MVO62" s="2"/>
      <c r="MVQ62" s="2"/>
      <c r="MVS62" s="2"/>
      <c r="MVU62" s="2"/>
      <c r="MVW62" s="2"/>
      <c r="MVY62" s="2"/>
      <c r="MWA62" s="2"/>
      <c r="MWC62" s="2"/>
      <c r="MWE62" s="2"/>
      <c r="MWG62" s="2"/>
      <c r="MWI62" s="2"/>
      <c r="MWK62" s="2"/>
      <c r="MWM62" s="2"/>
      <c r="MWO62" s="2"/>
      <c r="MWQ62" s="2"/>
      <c r="MWS62" s="2"/>
      <c r="MWU62" s="2"/>
      <c r="MWW62" s="2"/>
      <c r="MWY62" s="2"/>
      <c r="MXA62" s="2"/>
      <c r="MXC62" s="2"/>
      <c r="MXE62" s="2"/>
      <c r="MXG62" s="2"/>
      <c r="MXI62" s="2"/>
      <c r="MXK62" s="2"/>
      <c r="MXM62" s="2"/>
      <c r="MXO62" s="2"/>
      <c r="MXQ62" s="2"/>
      <c r="MXS62" s="2"/>
      <c r="MXU62" s="2"/>
      <c r="MXW62" s="2"/>
      <c r="MXY62" s="2"/>
      <c r="MYA62" s="2"/>
      <c r="MYC62" s="2"/>
      <c r="MYE62" s="2"/>
      <c r="MYG62" s="2"/>
      <c r="MYI62" s="2"/>
      <c r="MYK62" s="2"/>
      <c r="MYM62" s="2"/>
      <c r="MYO62" s="2"/>
      <c r="MYQ62" s="2"/>
      <c r="MYS62" s="2"/>
      <c r="MYU62" s="2"/>
      <c r="MYW62" s="2"/>
      <c r="MYY62" s="2"/>
      <c r="MZA62" s="2"/>
      <c r="MZC62" s="2"/>
      <c r="MZE62" s="2"/>
      <c r="MZG62" s="2"/>
      <c r="MZI62" s="2"/>
      <c r="MZK62" s="2"/>
      <c r="MZM62" s="2"/>
      <c r="MZO62" s="2"/>
      <c r="MZQ62" s="2"/>
      <c r="MZS62" s="2"/>
      <c r="MZU62" s="2"/>
      <c r="MZW62" s="2"/>
      <c r="MZY62" s="2"/>
      <c r="NAA62" s="2"/>
      <c r="NAC62" s="2"/>
      <c r="NAE62" s="2"/>
      <c r="NAG62" s="2"/>
      <c r="NAI62" s="2"/>
      <c r="NAK62" s="2"/>
      <c r="NAM62" s="2"/>
      <c r="NAO62" s="2"/>
      <c r="NAQ62" s="2"/>
      <c r="NAS62" s="2"/>
      <c r="NAU62" s="2"/>
      <c r="NAW62" s="2"/>
      <c r="NAY62" s="2"/>
      <c r="NBA62" s="2"/>
      <c r="NBC62" s="2"/>
      <c r="NBE62" s="2"/>
      <c r="NBG62" s="2"/>
      <c r="NBI62" s="2"/>
      <c r="NBK62" s="2"/>
      <c r="NBM62" s="2"/>
      <c r="NBO62" s="2"/>
      <c r="NBQ62" s="2"/>
      <c r="NBS62" s="2"/>
      <c r="NBU62" s="2"/>
      <c r="NBW62" s="2"/>
      <c r="NBY62" s="2"/>
      <c r="NCA62" s="2"/>
      <c r="NCC62" s="2"/>
      <c r="NCE62" s="2"/>
      <c r="NCG62" s="2"/>
      <c r="NCI62" s="2"/>
      <c r="NCK62" s="2"/>
      <c r="NCM62" s="2"/>
      <c r="NCO62" s="2"/>
      <c r="NCQ62" s="2"/>
      <c r="NCS62" s="2"/>
      <c r="NCU62" s="2"/>
      <c r="NCW62" s="2"/>
      <c r="NCY62" s="2"/>
      <c r="NDA62" s="2"/>
      <c r="NDC62" s="2"/>
      <c r="NDE62" s="2"/>
      <c r="NDG62" s="2"/>
      <c r="NDI62" s="2"/>
      <c r="NDK62" s="2"/>
      <c r="NDM62" s="2"/>
      <c r="NDO62" s="2"/>
      <c r="NDQ62" s="2"/>
      <c r="NDS62" s="2"/>
      <c r="NDU62" s="2"/>
      <c r="NDW62" s="2"/>
      <c r="NDY62" s="2"/>
      <c r="NEA62" s="2"/>
      <c r="NEC62" s="2"/>
      <c r="NEE62" s="2"/>
      <c r="NEG62" s="2"/>
      <c r="NEI62" s="2"/>
      <c r="NEK62" s="2"/>
      <c r="NEM62" s="2"/>
      <c r="NEO62" s="2"/>
      <c r="NEQ62" s="2"/>
      <c r="NES62" s="2"/>
      <c r="NEU62" s="2"/>
      <c r="NEW62" s="2"/>
      <c r="NEY62" s="2"/>
      <c r="NFA62" s="2"/>
      <c r="NFC62" s="2"/>
      <c r="NFE62" s="2"/>
      <c r="NFG62" s="2"/>
      <c r="NFI62" s="2"/>
      <c r="NFK62" s="2"/>
      <c r="NFM62" s="2"/>
      <c r="NFO62" s="2"/>
      <c r="NFQ62" s="2"/>
      <c r="NFS62" s="2"/>
      <c r="NFU62" s="2"/>
      <c r="NFW62" s="2"/>
      <c r="NFY62" s="2"/>
      <c r="NGA62" s="2"/>
      <c r="NGC62" s="2"/>
      <c r="NGE62" s="2"/>
      <c r="NGG62" s="2"/>
      <c r="NGI62" s="2"/>
      <c r="NGK62" s="2"/>
      <c r="NGM62" s="2"/>
      <c r="NGO62" s="2"/>
      <c r="NGQ62" s="2"/>
      <c r="NGS62" s="2"/>
      <c r="NGU62" s="2"/>
      <c r="NGW62" s="2"/>
      <c r="NGY62" s="2"/>
      <c r="NHA62" s="2"/>
      <c r="NHC62" s="2"/>
      <c r="NHE62" s="2"/>
      <c r="NHG62" s="2"/>
      <c r="NHI62" s="2"/>
      <c r="NHK62" s="2"/>
      <c r="NHM62" s="2"/>
      <c r="NHO62" s="2"/>
      <c r="NHQ62" s="2"/>
      <c r="NHS62" s="2"/>
      <c r="NHU62" s="2"/>
      <c r="NHW62" s="2"/>
      <c r="NHY62" s="2"/>
      <c r="NIA62" s="2"/>
      <c r="NIC62" s="2"/>
      <c r="NIE62" s="2"/>
      <c r="NIG62" s="2"/>
      <c r="NII62" s="2"/>
      <c r="NIK62" s="2"/>
      <c r="NIM62" s="2"/>
      <c r="NIO62" s="2"/>
      <c r="NIQ62" s="2"/>
      <c r="NIS62" s="2"/>
      <c r="NIU62" s="2"/>
      <c r="NIW62" s="2"/>
      <c r="NIY62" s="2"/>
      <c r="NJA62" s="2"/>
      <c r="NJC62" s="2"/>
      <c r="NJE62" s="2"/>
      <c r="NJG62" s="2"/>
      <c r="NJI62" s="2"/>
      <c r="NJK62" s="2"/>
      <c r="NJM62" s="2"/>
      <c r="NJO62" s="2"/>
      <c r="NJQ62" s="2"/>
      <c r="NJS62" s="2"/>
      <c r="NJU62" s="2"/>
      <c r="NJW62" s="2"/>
      <c r="NJY62" s="2"/>
      <c r="NKA62" s="2"/>
      <c r="NKC62" s="2"/>
      <c r="NKE62" s="2"/>
      <c r="NKG62" s="2"/>
      <c r="NKI62" s="2"/>
      <c r="NKK62" s="2"/>
      <c r="NKM62" s="2"/>
      <c r="NKO62" s="2"/>
      <c r="NKQ62" s="2"/>
      <c r="NKS62" s="2"/>
      <c r="NKU62" s="2"/>
      <c r="NKW62" s="2"/>
      <c r="NKY62" s="2"/>
      <c r="NLA62" s="2"/>
      <c r="NLC62" s="2"/>
      <c r="NLE62" s="2"/>
      <c r="NLG62" s="2"/>
      <c r="NLI62" s="2"/>
      <c r="NLK62" s="2"/>
      <c r="NLM62" s="2"/>
      <c r="NLO62" s="2"/>
      <c r="NLQ62" s="2"/>
      <c r="NLS62" s="2"/>
      <c r="NLU62" s="2"/>
      <c r="NLW62" s="2"/>
      <c r="NLY62" s="2"/>
      <c r="NMA62" s="2"/>
      <c r="NMC62" s="2"/>
      <c r="NME62" s="2"/>
      <c r="NMG62" s="2"/>
      <c r="NMI62" s="2"/>
      <c r="NMK62" s="2"/>
      <c r="NMM62" s="2"/>
      <c r="NMO62" s="2"/>
      <c r="NMQ62" s="2"/>
      <c r="NMS62" s="2"/>
      <c r="NMU62" s="2"/>
      <c r="NMW62" s="2"/>
      <c r="NMY62" s="2"/>
      <c r="NNA62" s="2"/>
      <c r="NNC62" s="2"/>
      <c r="NNE62" s="2"/>
      <c r="NNG62" s="2"/>
      <c r="NNI62" s="2"/>
      <c r="NNK62" s="2"/>
      <c r="NNM62" s="2"/>
      <c r="NNO62" s="2"/>
      <c r="NNQ62" s="2"/>
      <c r="NNS62" s="2"/>
      <c r="NNU62" s="2"/>
      <c r="NNW62" s="2"/>
      <c r="NNY62" s="2"/>
      <c r="NOA62" s="2"/>
      <c r="NOC62" s="2"/>
      <c r="NOE62" s="2"/>
      <c r="NOG62" s="2"/>
      <c r="NOI62" s="2"/>
      <c r="NOK62" s="2"/>
      <c r="NOM62" s="2"/>
      <c r="NOO62" s="2"/>
      <c r="NOQ62" s="2"/>
      <c r="NOS62" s="2"/>
      <c r="NOU62" s="2"/>
      <c r="NOW62" s="2"/>
      <c r="NOY62" s="2"/>
      <c r="NPA62" s="2"/>
      <c r="NPC62" s="2"/>
      <c r="NPE62" s="2"/>
      <c r="NPG62" s="2"/>
      <c r="NPI62" s="2"/>
      <c r="NPK62" s="2"/>
      <c r="NPM62" s="2"/>
      <c r="NPO62" s="2"/>
      <c r="NPQ62" s="2"/>
      <c r="NPS62" s="2"/>
      <c r="NPU62" s="2"/>
      <c r="NPW62" s="2"/>
      <c r="NPY62" s="2"/>
      <c r="NQA62" s="2"/>
      <c r="NQC62" s="2"/>
      <c r="NQE62" s="2"/>
      <c r="NQG62" s="2"/>
      <c r="NQI62" s="2"/>
      <c r="NQK62" s="2"/>
      <c r="NQM62" s="2"/>
      <c r="NQO62" s="2"/>
      <c r="NQQ62" s="2"/>
      <c r="NQS62" s="2"/>
      <c r="NQU62" s="2"/>
      <c r="NQW62" s="2"/>
      <c r="NQY62" s="2"/>
      <c r="NRA62" s="2"/>
      <c r="NRC62" s="2"/>
      <c r="NRE62" s="2"/>
      <c r="NRG62" s="2"/>
      <c r="NRI62" s="2"/>
      <c r="NRK62" s="2"/>
      <c r="NRM62" s="2"/>
      <c r="NRO62" s="2"/>
      <c r="NRQ62" s="2"/>
      <c r="NRS62" s="2"/>
      <c r="NRU62" s="2"/>
      <c r="NRW62" s="2"/>
      <c r="NRY62" s="2"/>
      <c r="NSA62" s="2"/>
      <c r="NSC62" s="2"/>
      <c r="NSE62" s="2"/>
      <c r="NSG62" s="2"/>
      <c r="NSI62" s="2"/>
      <c r="NSK62" s="2"/>
      <c r="NSM62" s="2"/>
      <c r="NSO62" s="2"/>
      <c r="NSQ62" s="2"/>
      <c r="NSS62" s="2"/>
      <c r="NSU62" s="2"/>
      <c r="NSW62" s="2"/>
      <c r="NSY62" s="2"/>
      <c r="NTA62" s="2"/>
      <c r="NTC62" s="2"/>
      <c r="NTE62" s="2"/>
      <c r="NTG62" s="2"/>
      <c r="NTI62" s="2"/>
      <c r="NTK62" s="2"/>
      <c r="NTM62" s="2"/>
      <c r="NTO62" s="2"/>
      <c r="NTQ62" s="2"/>
      <c r="NTS62" s="2"/>
      <c r="NTU62" s="2"/>
      <c r="NTW62" s="2"/>
      <c r="NTY62" s="2"/>
      <c r="NUA62" s="2"/>
      <c r="NUC62" s="2"/>
      <c r="NUE62" s="2"/>
      <c r="NUG62" s="2"/>
      <c r="NUI62" s="2"/>
      <c r="NUK62" s="2"/>
      <c r="NUM62" s="2"/>
      <c r="NUO62" s="2"/>
      <c r="NUQ62" s="2"/>
      <c r="NUS62" s="2"/>
      <c r="NUU62" s="2"/>
      <c r="NUW62" s="2"/>
      <c r="NUY62" s="2"/>
      <c r="NVA62" s="2"/>
      <c r="NVC62" s="2"/>
      <c r="NVE62" s="2"/>
      <c r="NVG62" s="2"/>
      <c r="NVI62" s="2"/>
      <c r="NVK62" s="2"/>
      <c r="NVM62" s="2"/>
      <c r="NVO62" s="2"/>
      <c r="NVQ62" s="2"/>
      <c r="NVS62" s="2"/>
      <c r="NVU62" s="2"/>
      <c r="NVW62" s="2"/>
      <c r="NVY62" s="2"/>
      <c r="NWA62" s="2"/>
      <c r="NWC62" s="2"/>
      <c r="NWE62" s="2"/>
      <c r="NWG62" s="2"/>
      <c r="NWI62" s="2"/>
      <c r="NWK62" s="2"/>
      <c r="NWM62" s="2"/>
      <c r="NWO62" s="2"/>
      <c r="NWQ62" s="2"/>
      <c r="NWS62" s="2"/>
      <c r="NWU62" s="2"/>
      <c r="NWW62" s="2"/>
      <c r="NWY62" s="2"/>
      <c r="NXA62" s="2"/>
      <c r="NXC62" s="2"/>
      <c r="NXE62" s="2"/>
      <c r="NXG62" s="2"/>
      <c r="NXI62" s="2"/>
      <c r="NXK62" s="2"/>
      <c r="NXM62" s="2"/>
      <c r="NXO62" s="2"/>
      <c r="NXQ62" s="2"/>
      <c r="NXS62" s="2"/>
      <c r="NXU62" s="2"/>
      <c r="NXW62" s="2"/>
      <c r="NXY62" s="2"/>
      <c r="NYA62" s="2"/>
      <c r="NYC62" s="2"/>
      <c r="NYE62" s="2"/>
      <c r="NYG62" s="2"/>
      <c r="NYI62" s="2"/>
      <c r="NYK62" s="2"/>
      <c r="NYM62" s="2"/>
      <c r="NYO62" s="2"/>
      <c r="NYQ62" s="2"/>
      <c r="NYS62" s="2"/>
      <c r="NYU62" s="2"/>
      <c r="NYW62" s="2"/>
      <c r="NYY62" s="2"/>
      <c r="NZA62" s="2"/>
      <c r="NZC62" s="2"/>
      <c r="NZE62" s="2"/>
      <c r="NZG62" s="2"/>
      <c r="NZI62" s="2"/>
      <c r="NZK62" s="2"/>
      <c r="NZM62" s="2"/>
      <c r="NZO62" s="2"/>
      <c r="NZQ62" s="2"/>
      <c r="NZS62" s="2"/>
      <c r="NZU62" s="2"/>
      <c r="NZW62" s="2"/>
      <c r="NZY62" s="2"/>
      <c r="OAA62" s="2"/>
      <c r="OAC62" s="2"/>
      <c r="OAE62" s="2"/>
      <c r="OAG62" s="2"/>
      <c r="OAI62" s="2"/>
      <c r="OAK62" s="2"/>
      <c r="OAM62" s="2"/>
      <c r="OAO62" s="2"/>
      <c r="OAQ62" s="2"/>
      <c r="OAS62" s="2"/>
      <c r="OAU62" s="2"/>
      <c r="OAW62" s="2"/>
      <c r="OAY62" s="2"/>
      <c r="OBA62" s="2"/>
      <c r="OBC62" s="2"/>
      <c r="OBE62" s="2"/>
      <c r="OBG62" s="2"/>
      <c r="OBI62" s="2"/>
      <c r="OBK62" s="2"/>
      <c r="OBM62" s="2"/>
      <c r="OBO62" s="2"/>
      <c r="OBQ62" s="2"/>
      <c r="OBS62" s="2"/>
      <c r="OBU62" s="2"/>
      <c r="OBW62" s="2"/>
      <c r="OBY62" s="2"/>
      <c r="OCA62" s="2"/>
      <c r="OCC62" s="2"/>
      <c r="OCE62" s="2"/>
      <c r="OCG62" s="2"/>
      <c r="OCI62" s="2"/>
      <c r="OCK62" s="2"/>
      <c r="OCM62" s="2"/>
      <c r="OCO62" s="2"/>
      <c r="OCQ62" s="2"/>
      <c r="OCS62" s="2"/>
      <c r="OCU62" s="2"/>
      <c r="OCW62" s="2"/>
      <c r="OCY62" s="2"/>
      <c r="ODA62" s="2"/>
      <c r="ODC62" s="2"/>
      <c r="ODE62" s="2"/>
      <c r="ODG62" s="2"/>
      <c r="ODI62" s="2"/>
      <c r="ODK62" s="2"/>
      <c r="ODM62" s="2"/>
      <c r="ODO62" s="2"/>
      <c r="ODQ62" s="2"/>
      <c r="ODS62" s="2"/>
      <c r="ODU62" s="2"/>
      <c r="ODW62" s="2"/>
      <c r="ODY62" s="2"/>
      <c r="OEA62" s="2"/>
      <c r="OEC62" s="2"/>
      <c r="OEE62" s="2"/>
      <c r="OEG62" s="2"/>
      <c r="OEI62" s="2"/>
      <c r="OEK62" s="2"/>
      <c r="OEM62" s="2"/>
      <c r="OEO62" s="2"/>
      <c r="OEQ62" s="2"/>
      <c r="OES62" s="2"/>
      <c r="OEU62" s="2"/>
      <c r="OEW62" s="2"/>
      <c r="OEY62" s="2"/>
      <c r="OFA62" s="2"/>
      <c r="OFC62" s="2"/>
      <c r="OFE62" s="2"/>
      <c r="OFG62" s="2"/>
      <c r="OFI62" s="2"/>
      <c r="OFK62" s="2"/>
      <c r="OFM62" s="2"/>
      <c r="OFO62" s="2"/>
      <c r="OFQ62" s="2"/>
      <c r="OFS62" s="2"/>
      <c r="OFU62" s="2"/>
      <c r="OFW62" s="2"/>
      <c r="OFY62" s="2"/>
      <c r="OGA62" s="2"/>
      <c r="OGC62" s="2"/>
      <c r="OGE62" s="2"/>
      <c r="OGG62" s="2"/>
      <c r="OGI62" s="2"/>
      <c r="OGK62" s="2"/>
      <c r="OGM62" s="2"/>
      <c r="OGO62" s="2"/>
      <c r="OGQ62" s="2"/>
      <c r="OGS62" s="2"/>
      <c r="OGU62" s="2"/>
      <c r="OGW62" s="2"/>
      <c r="OGY62" s="2"/>
      <c r="OHA62" s="2"/>
      <c r="OHC62" s="2"/>
      <c r="OHE62" s="2"/>
      <c r="OHG62" s="2"/>
      <c r="OHI62" s="2"/>
      <c r="OHK62" s="2"/>
      <c r="OHM62" s="2"/>
      <c r="OHO62" s="2"/>
      <c r="OHQ62" s="2"/>
      <c r="OHS62" s="2"/>
      <c r="OHU62" s="2"/>
      <c r="OHW62" s="2"/>
      <c r="OHY62" s="2"/>
      <c r="OIA62" s="2"/>
      <c r="OIC62" s="2"/>
      <c r="OIE62" s="2"/>
      <c r="OIG62" s="2"/>
      <c r="OII62" s="2"/>
      <c r="OIK62" s="2"/>
      <c r="OIM62" s="2"/>
      <c r="OIO62" s="2"/>
      <c r="OIQ62" s="2"/>
      <c r="OIS62" s="2"/>
      <c r="OIU62" s="2"/>
      <c r="OIW62" s="2"/>
      <c r="OIY62" s="2"/>
      <c r="OJA62" s="2"/>
      <c r="OJC62" s="2"/>
      <c r="OJE62" s="2"/>
      <c r="OJG62" s="2"/>
      <c r="OJI62" s="2"/>
      <c r="OJK62" s="2"/>
      <c r="OJM62" s="2"/>
      <c r="OJO62" s="2"/>
      <c r="OJQ62" s="2"/>
      <c r="OJS62" s="2"/>
      <c r="OJU62" s="2"/>
      <c r="OJW62" s="2"/>
      <c r="OJY62" s="2"/>
      <c r="OKA62" s="2"/>
      <c r="OKC62" s="2"/>
      <c r="OKE62" s="2"/>
      <c r="OKG62" s="2"/>
      <c r="OKI62" s="2"/>
      <c r="OKK62" s="2"/>
      <c r="OKM62" s="2"/>
      <c r="OKO62" s="2"/>
      <c r="OKQ62" s="2"/>
      <c r="OKS62" s="2"/>
      <c r="OKU62" s="2"/>
      <c r="OKW62" s="2"/>
      <c r="OKY62" s="2"/>
      <c r="OLA62" s="2"/>
      <c r="OLC62" s="2"/>
      <c r="OLE62" s="2"/>
      <c r="OLG62" s="2"/>
      <c r="OLI62" s="2"/>
      <c r="OLK62" s="2"/>
      <c r="OLM62" s="2"/>
      <c r="OLO62" s="2"/>
      <c r="OLQ62" s="2"/>
      <c r="OLS62" s="2"/>
      <c r="OLU62" s="2"/>
      <c r="OLW62" s="2"/>
      <c r="OLY62" s="2"/>
      <c r="OMA62" s="2"/>
      <c r="OMC62" s="2"/>
      <c r="OME62" s="2"/>
      <c r="OMG62" s="2"/>
      <c r="OMI62" s="2"/>
      <c r="OMK62" s="2"/>
      <c r="OMM62" s="2"/>
      <c r="OMO62" s="2"/>
      <c r="OMQ62" s="2"/>
      <c r="OMS62" s="2"/>
      <c r="OMU62" s="2"/>
      <c r="OMW62" s="2"/>
      <c r="OMY62" s="2"/>
      <c r="ONA62" s="2"/>
      <c r="ONC62" s="2"/>
      <c r="ONE62" s="2"/>
      <c r="ONG62" s="2"/>
      <c r="ONI62" s="2"/>
      <c r="ONK62" s="2"/>
      <c r="ONM62" s="2"/>
      <c r="ONO62" s="2"/>
      <c r="ONQ62" s="2"/>
      <c r="ONS62" s="2"/>
      <c r="ONU62" s="2"/>
      <c r="ONW62" s="2"/>
      <c r="ONY62" s="2"/>
      <c r="OOA62" s="2"/>
      <c r="OOC62" s="2"/>
      <c r="OOE62" s="2"/>
      <c r="OOG62" s="2"/>
      <c r="OOI62" s="2"/>
      <c r="OOK62" s="2"/>
      <c r="OOM62" s="2"/>
      <c r="OOO62" s="2"/>
      <c r="OOQ62" s="2"/>
      <c r="OOS62" s="2"/>
      <c r="OOU62" s="2"/>
      <c r="OOW62" s="2"/>
      <c r="OOY62" s="2"/>
      <c r="OPA62" s="2"/>
      <c r="OPC62" s="2"/>
      <c r="OPE62" s="2"/>
      <c r="OPG62" s="2"/>
      <c r="OPI62" s="2"/>
      <c r="OPK62" s="2"/>
      <c r="OPM62" s="2"/>
      <c r="OPO62" s="2"/>
      <c r="OPQ62" s="2"/>
      <c r="OPS62" s="2"/>
      <c r="OPU62" s="2"/>
      <c r="OPW62" s="2"/>
      <c r="OPY62" s="2"/>
      <c r="OQA62" s="2"/>
      <c r="OQC62" s="2"/>
      <c r="OQE62" s="2"/>
      <c r="OQG62" s="2"/>
      <c r="OQI62" s="2"/>
      <c r="OQK62" s="2"/>
      <c r="OQM62" s="2"/>
      <c r="OQO62" s="2"/>
      <c r="OQQ62" s="2"/>
      <c r="OQS62" s="2"/>
      <c r="OQU62" s="2"/>
      <c r="OQW62" s="2"/>
      <c r="OQY62" s="2"/>
      <c r="ORA62" s="2"/>
      <c r="ORC62" s="2"/>
      <c r="ORE62" s="2"/>
      <c r="ORG62" s="2"/>
      <c r="ORI62" s="2"/>
      <c r="ORK62" s="2"/>
      <c r="ORM62" s="2"/>
      <c r="ORO62" s="2"/>
      <c r="ORQ62" s="2"/>
      <c r="ORS62" s="2"/>
      <c r="ORU62" s="2"/>
      <c r="ORW62" s="2"/>
      <c r="ORY62" s="2"/>
      <c r="OSA62" s="2"/>
      <c r="OSC62" s="2"/>
      <c r="OSE62" s="2"/>
      <c r="OSG62" s="2"/>
      <c r="OSI62" s="2"/>
      <c r="OSK62" s="2"/>
      <c r="OSM62" s="2"/>
      <c r="OSO62" s="2"/>
      <c r="OSQ62" s="2"/>
      <c r="OSS62" s="2"/>
      <c r="OSU62" s="2"/>
      <c r="OSW62" s="2"/>
      <c r="OSY62" s="2"/>
      <c r="OTA62" s="2"/>
      <c r="OTC62" s="2"/>
      <c r="OTE62" s="2"/>
      <c r="OTG62" s="2"/>
      <c r="OTI62" s="2"/>
      <c r="OTK62" s="2"/>
      <c r="OTM62" s="2"/>
      <c r="OTO62" s="2"/>
      <c r="OTQ62" s="2"/>
      <c r="OTS62" s="2"/>
      <c r="OTU62" s="2"/>
      <c r="OTW62" s="2"/>
      <c r="OTY62" s="2"/>
      <c r="OUA62" s="2"/>
      <c r="OUC62" s="2"/>
      <c r="OUE62" s="2"/>
      <c r="OUG62" s="2"/>
      <c r="OUI62" s="2"/>
      <c r="OUK62" s="2"/>
      <c r="OUM62" s="2"/>
      <c r="OUO62" s="2"/>
      <c r="OUQ62" s="2"/>
      <c r="OUS62" s="2"/>
      <c r="OUU62" s="2"/>
      <c r="OUW62" s="2"/>
      <c r="OUY62" s="2"/>
      <c r="OVA62" s="2"/>
      <c r="OVC62" s="2"/>
      <c r="OVE62" s="2"/>
      <c r="OVG62" s="2"/>
      <c r="OVI62" s="2"/>
      <c r="OVK62" s="2"/>
      <c r="OVM62" s="2"/>
      <c r="OVO62" s="2"/>
      <c r="OVQ62" s="2"/>
      <c r="OVS62" s="2"/>
      <c r="OVU62" s="2"/>
      <c r="OVW62" s="2"/>
      <c r="OVY62" s="2"/>
      <c r="OWA62" s="2"/>
      <c r="OWC62" s="2"/>
      <c r="OWE62" s="2"/>
      <c r="OWG62" s="2"/>
      <c r="OWI62" s="2"/>
      <c r="OWK62" s="2"/>
      <c r="OWM62" s="2"/>
      <c r="OWO62" s="2"/>
      <c r="OWQ62" s="2"/>
      <c r="OWS62" s="2"/>
      <c r="OWU62" s="2"/>
      <c r="OWW62" s="2"/>
      <c r="OWY62" s="2"/>
      <c r="OXA62" s="2"/>
      <c r="OXC62" s="2"/>
      <c r="OXE62" s="2"/>
      <c r="OXG62" s="2"/>
      <c r="OXI62" s="2"/>
      <c r="OXK62" s="2"/>
      <c r="OXM62" s="2"/>
      <c r="OXO62" s="2"/>
      <c r="OXQ62" s="2"/>
      <c r="OXS62" s="2"/>
      <c r="OXU62" s="2"/>
      <c r="OXW62" s="2"/>
      <c r="OXY62" s="2"/>
      <c r="OYA62" s="2"/>
      <c r="OYC62" s="2"/>
      <c r="OYE62" s="2"/>
      <c r="OYG62" s="2"/>
      <c r="OYI62" s="2"/>
      <c r="OYK62" s="2"/>
      <c r="OYM62" s="2"/>
      <c r="OYO62" s="2"/>
      <c r="OYQ62" s="2"/>
      <c r="OYS62" s="2"/>
      <c r="OYU62" s="2"/>
      <c r="OYW62" s="2"/>
      <c r="OYY62" s="2"/>
      <c r="OZA62" s="2"/>
      <c r="OZC62" s="2"/>
      <c r="OZE62" s="2"/>
      <c r="OZG62" s="2"/>
      <c r="OZI62" s="2"/>
      <c r="OZK62" s="2"/>
      <c r="OZM62" s="2"/>
      <c r="OZO62" s="2"/>
      <c r="OZQ62" s="2"/>
      <c r="OZS62" s="2"/>
      <c r="OZU62" s="2"/>
      <c r="OZW62" s="2"/>
      <c r="OZY62" s="2"/>
      <c r="PAA62" s="2"/>
      <c r="PAC62" s="2"/>
      <c r="PAE62" s="2"/>
      <c r="PAG62" s="2"/>
      <c r="PAI62" s="2"/>
      <c r="PAK62" s="2"/>
      <c r="PAM62" s="2"/>
      <c r="PAO62" s="2"/>
      <c r="PAQ62" s="2"/>
      <c r="PAS62" s="2"/>
      <c r="PAU62" s="2"/>
      <c r="PAW62" s="2"/>
      <c r="PAY62" s="2"/>
      <c r="PBA62" s="2"/>
      <c r="PBC62" s="2"/>
      <c r="PBE62" s="2"/>
      <c r="PBG62" s="2"/>
      <c r="PBI62" s="2"/>
      <c r="PBK62" s="2"/>
      <c r="PBM62" s="2"/>
      <c r="PBO62" s="2"/>
      <c r="PBQ62" s="2"/>
      <c r="PBS62" s="2"/>
      <c r="PBU62" s="2"/>
      <c r="PBW62" s="2"/>
      <c r="PBY62" s="2"/>
      <c r="PCA62" s="2"/>
      <c r="PCC62" s="2"/>
      <c r="PCE62" s="2"/>
      <c r="PCG62" s="2"/>
      <c r="PCI62" s="2"/>
      <c r="PCK62" s="2"/>
      <c r="PCM62" s="2"/>
      <c r="PCO62" s="2"/>
      <c r="PCQ62" s="2"/>
      <c r="PCS62" s="2"/>
      <c r="PCU62" s="2"/>
      <c r="PCW62" s="2"/>
      <c r="PCY62" s="2"/>
      <c r="PDA62" s="2"/>
      <c r="PDC62" s="2"/>
      <c r="PDE62" s="2"/>
      <c r="PDG62" s="2"/>
      <c r="PDI62" s="2"/>
      <c r="PDK62" s="2"/>
      <c r="PDM62" s="2"/>
      <c r="PDO62" s="2"/>
      <c r="PDQ62" s="2"/>
      <c r="PDS62" s="2"/>
      <c r="PDU62" s="2"/>
      <c r="PDW62" s="2"/>
      <c r="PDY62" s="2"/>
      <c r="PEA62" s="2"/>
      <c r="PEC62" s="2"/>
      <c r="PEE62" s="2"/>
      <c r="PEG62" s="2"/>
      <c r="PEI62" s="2"/>
      <c r="PEK62" s="2"/>
      <c r="PEM62" s="2"/>
      <c r="PEO62" s="2"/>
      <c r="PEQ62" s="2"/>
      <c r="PES62" s="2"/>
      <c r="PEU62" s="2"/>
      <c r="PEW62" s="2"/>
      <c r="PEY62" s="2"/>
      <c r="PFA62" s="2"/>
      <c r="PFC62" s="2"/>
      <c r="PFE62" s="2"/>
      <c r="PFG62" s="2"/>
      <c r="PFI62" s="2"/>
      <c r="PFK62" s="2"/>
      <c r="PFM62" s="2"/>
      <c r="PFO62" s="2"/>
      <c r="PFQ62" s="2"/>
      <c r="PFS62" s="2"/>
      <c r="PFU62" s="2"/>
      <c r="PFW62" s="2"/>
      <c r="PFY62" s="2"/>
      <c r="PGA62" s="2"/>
      <c r="PGC62" s="2"/>
      <c r="PGE62" s="2"/>
      <c r="PGG62" s="2"/>
      <c r="PGI62" s="2"/>
      <c r="PGK62" s="2"/>
      <c r="PGM62" s="2"/>
      <c r="PGO62" s="2"/>
      <c r="PGQ62" s="2"/>
      <c r="PGS62" s="2"/>
      <c r="PGU62" s="2"/>
      <c r="PGW62" s="2"/>
      <c r="PGY62" s="2"/>
      <c r="PHA62" s="2"/>
      <c r="PHC62" s="2"/>
      <c r="PHE62" s="2"/>
      <c r="PHG62" s="2"/>
      <c r="PHI62" s="2"/>
      <c r="PHK62" s="2"/>
      <c r="PHM62" s="2"/>
      <c r="PHO62" s="2"/>
      <c r="PHQ62" s="2"/>
      <c r="PHS62" s="2"/>
      <c r="PHU62" s="2"/>
      <c r="PHW62" s="2"/>
      <c r="PHY62" s="2"/>
      <c r="PIA62" s="2"/>
      <c r="PIC62" s="2"/>
      <c r="PIE62" s="2"/>
      <c r="PIG62" s="2"/>
      <c r="PII62" s="2"/>
      <c r="PIK62" s="2"/>
      <c r="PIM62" s="2"/>
      <c r="PIO62" s="2"/>
      <c r="PIQ62" s="2"/>
      <c r="PIS62" s="2"/>
      <c r="PIU62" s="2"/>
      <c r="PIW62" s="2"/>
      <c r="PIY62" s="2"/>
      <c r="PJA62" s="2"/>
      <c r="PJC62" s="2"/>
      <c r="PJE62" s="2"/>
      <c r="PJG62" s="2"/>
      <c r="PJI62" s="2"/>
      <c r="PJK62" s="2"/>
      <c r="PJM62" s="2"/>
      <c r="PJO62" s="2"/>
      <c r="PJQ62" s="2"/>
      <c r="PJS62" s="2"/>
      <c r="PJU62" s="2"/>
      <c r="PJW62" s="2"/>
      <c r="PJY62" s="2"/>
      <c r="PKA62" s="2"/>
      <c r="PKC62" s="2"/>
      <c r="PKE62" s="2"/>
      <c r="PKG62" s="2"/>
      <c r="PKI62" s="2"/>
      <c r="PKK62" s="2"/>
      <c r="PKM62" s="2"/>
      <c r="PKO62" s="2"/>
      <c r="PKQ62" s="2"/>
      <c r="PKS62" s="2"/>
      <c r="PKU62" s="2"/>
      <c r="PKW62" s="2"/>
      <c r="PKY62" s="2"/>
      <c r="PLA62" s="2"/>
      <c r="PLC62" s="2"/>
      <c r="PLE62" s="2"/>
      <c r="PLG62" s="2"/>
      <c r="PLI62" s="2"/>
      <c r="PLK62" s="2"/>
      <c r="PLM62" s="2"/>
      <c r="PLO62" s="2"/>
      <c r="PLQ62" s="2"/>
      <c r="PLS62" s="2"/>
      <c r="PLU62" s="2"/>
      <c r="PLW62" s="2"/>
      <c r="PLY62" s="2"/>
      <c r="PMA62" s="2"/>
      <c r="PMC62" s="2"/>
      <c r="PME62" s="2"/>
      <c r="PMG62" s="2"/>
      <c r="PMI62" s="2"/>
      <c r="PMK62" s="2"/>
      <c r="PMM62" s="2"/>
      <c r="PMO62" s="2"/>
      <c r="PMQ62" s="2"/>
      <c r="PMS62" s="2"/>
      <c r="PMU62" s="2"/>
      <c r="PMW62" s="2"/>
      <c r="PMY62" s="2"/>
      <c r="PNA62" s="2"/>
      <c r="PNC62" s="2"/>
      <c r="PNE62" s="2"/>
      <c r="PNG62" s="2"/>
      <c r="PNI62" s="2"/>
      <c r="PNK62" s="2"/>
      <c r="PNM62" s="2"/>
      <c r="PNO62" s="2"/>
      <c r="PNQ62" s="2"/>
      <c r="PNS62" s="2"/>
      <c r="PNU62" s="2"/>
      <c r="PNW62" s="2"/>
      <c r="PNY62" s="2"/>
      <c r="POA62" s="2"/>
      <c r="POC62" s="2"/>
      <c r="POE62" s="2"/>
      <c r="POG62" s="2"/>
      <c r="POI62" s="2"/>
      <c r="POK62" s="2"/>
      <c r="POM62" s="2"/>
      <c r="POO62" s="2"/>
      <c r="POQ62" s="2"/>
      <c r="POS62" s="2"/>
      <c r="POU62" s="2"/>
      <c r="POW62" s="2"/>
      <c r="POY62" s="2"/>
      <c r="PPA62" s="2"/>
      <c r="PPC62" s="2"/>
      <c r="PPE62" s="2"/>
      <c r="PPG62" s="2"/>
      <c r="PPI62" s="2"/>
      <c r="PPK62" s="2"/>
      <c r="PPM62" s="2"/>
      <c r="PPO62" s="2"/>
      <c r="PPQ62" s="2"/>
      <c r="PPS62" s="2"/>
      <c r="PPU62" s="2"/>
      <c r="PPW62" s="2"/>
      <c r="PPY62" s="2"/>
      <c r="PQA62" s="2"/>
      <c r="PQC62" s="2"/>
      <c r="PQE62" s="2"/>
      <c r="PQG62" s="2"/>
      <c r="PQI62" s="2"/>
      <c r="PQK62" s="2"/>
      <c r="PQM62" s="2"/>
      <c r="PQO62" s="2"/>
      <c r="PQQ62" s="2"/>
      <c r="PQS62" s="2"/>
      <c r="PQU62" s="2"/>
      <c r="PQW62" s="2"/>
      <c r="PQY62" s="2"/>
      <c r="PRA62" s="2"/>
      <c r="PRC62" s="2"/>
      <c r="PRE62" s="2"/>
      <c r="PRG62" s="2"/>
      <c r="PRI62" s="2"/>
      <c r="PRK62" s="2"/>
      <c r="PRM62" s="2"/>
      <c r="PRO62" s="2"/>
      <c r="PRQ62" s="2"/>
      <c r="PRS62" s="2"/>
      <c r="PRU62" s="2"/>
      <c r="PRW62" s="2"/>
      <c r="PRY62" s="2"/>
      <c r="PSA62" s="2"/>
      <c r="PSC62" s="2"/>
      <c r="PSE62" s="2"/>
      <c r="PSG62" s="2"/>
      <c r="PSI62" s="2"/>
      <c r="PSK62" s="2"/>
      <c r="PSM62" s="2"/>
      <c r="PSO62" s="2"/>
      <c r="PSQ62" s="2"/>
      <c r="PSS62" s="2"/>
      <c r="PSU62" s="2"/>
      <c r="PSW62" s="2"/>
      <c r="PSY62" s="2"/>
      <c r="PTA62" s="2"/>
      <c r="PTC62" s="2"/>
      <c r="PTE62" s="2"/>
      <c r="PTG62" s="2"/>
      <c r="PTI62" s="2"/>
      <c r="PTK62" s="2"/>
      <c r="PTM62" s="2"/>
      <c r="PTO62" s="2"/>
      <c r="PTQ62" s="2"/>
      <c r="PTS62" s="2"/>
      <c r="PTU62" s="2"/>
      <c r="PTW62" s="2"/>
      <c r="PTY62" s="2"/>
      <c r="PUA62" s="2"/>
      <c r="PUC62" s="2"/>
      <c r="PUE62" s="2"/>
      <c r="PUG62" s="2"/>
      <c r="PUI62" s="2"/>
      <c r="PUK62" s="2"/>
      <c r="PUM62" s="2"/>
      <c r="PUO62" s="2"/>
      <c r="PUQ62" s="2"/>
      <c r="PUS62" s="2"/>
      <c r="PUU62" s="2"/>
      <c r="PUW62" s="2"/>
      <c r="PUY62" s="2"/>
      <c r="PVA62" s="2"/>
      <c r="PVC62" s="2"/>
      <c r="PVE62" s="2"/>
      <c r="PVG62" s="2"/>
      <c r="PVI62" s="2"/>
      <c r="PVK62" s="2"/>
      <c r="PVM62" s="2"/>
      <c r="PVO62" s="2"/>
      <c r="PVQ62" s="2"/>
      <c r="PVS62" s="2"/>
      <c r="PVU62" s="2"/>
      <c r="PVW62" s="2"/>
      <c r="PVY62" s="2"/>
      <c r="PWA62" s="2"/>
      <c r="PWC62" s="2"/>
      <c r="PWE62" s="2"/>
      <c r="PWG62" s="2"/>
      <c r="PWI62" s="2"/>
      <c r="PWK62" s="2"/>
      <c r="PWM62" s="2"/>
      <c r="PWO62" s="2"/>
      <c r="PWQ62" s="2"/>
      <c r="PWS62" s="2"/>
      <c r="PWU62" s="2"/>
      <c r="PWW62" s="2"/>
      <c r="PWY62" s="2"/>
      <c r="PXA62" s="2"/>
      <c r="PXC62" s="2"/>
      <c r="PXE62" s="2"/>
      <c r="PXG62" s="2"/>
      <c r="PXI62" s="2"/>
      <c r="PXK62" s="2"/>
      <c r="PXM62" s="2"/>
      <c r="PXO62" s="2"/>
      <c r="PXQ62" s="2"/>
      <c r="PXS62" s="2"/>
      <c r="PXU62" s="2"/>
      <c r="PXW62" s="2"/>
      <c r="PXY62" s="2"/>
      <c r="PYA62" s="2"/>
      <c r="PYC62" s="2"/>
      <c r="PYE62" s="2"/>
      <c r="PYG62" s="2"/>
      <c r="PYI62" s="2"/>
      <c r="PYK62" s="2"/>
      <c r="PYM62" s="2"/>
      <c r="PYO62" s="2"/>
      <c r="PYQ62" s="2"/>
      <c r="PYS62" s="2"/>
      <c r="PYU62" s="2"/>
      <c r="PYW62" s="2"/>
      <c r="PYY62" s="2"/>
      <c r="PZA62" s="2"/>
      <c r="PZC62" s="2"/>
      <c r="PZE62" s="2"/>
      <c r="PZG62" s="2"/>
      <c r="PZI62" s="2"/>
      <c r="PZK62" s="2"/>
      <c r="PZM62" s="2"/>
      <c r="PZO62" s="2"/>
      <c r="PZQ62" s="2"/>
      <c r="PZS62" s="2"/>
      <c r="PZU62" s="2"/>
      <c r="PZW62" s="2"/>
      <c r="PZY62" s="2"/>
      <c r="QAA62" s="2"/>
      <c r="QAC62" s="2"/>
      <c r="QAE62" s="2"/>
      <c r="QAG62" s="2"/>
      <c r="QAI62" s="2"/>
      <c r="QAK62" s="2"/>
      <c r="QAM62" s="2"/>
      <c r="QAO62" s="2"/>
      <c r="QAQ62" s="2"/>
      <c r="QAS62" s="2"/>
      <c r="QAU62" s="2"/>
      <c r="QAW62" s="2"/>
      <c r="QAY62" s="2"/>
      <c r="QBA62" s="2"/>
      <c r="QBC62" s="2"/>
      <c r="QBE62" s="2"/>
      <c r="QBG62" s="2"/>
      <c r="QBI62" s="2"/>
      <c r="QBK62" s="2"/>
      <c r="QBM62" s="2"/>
      <c r="QBO62" s="2"/>
      <c r="QBQ62" s="2"/>
      <c r="QBS62" s="2"/>
      <c r="QBU62" s="2"/>
      <c r="QBW62" s="2"/>
      <c r="QBY62" s="2"/>
      <c r="QCA62" s="2"/>
      <c r="QCC62" s="2"/>
      <c r="QCE62" s="2"/>
      <c r="QCG62" s="2"/>
      <c r="QCI62" s="2"/>
      <c r="QCK62" s="2"/>
      <c r="QCM62" s="2"/>
      <c r="QCO62" s="2"/>
      <c r="QCQ62" s="2"/>
      <c r="QCS62" s="2"/>
      <c r="QCU62" s="2"/>
      <c r="QCW62" s="2"/>
      <c r="QCY62" s="2"/>
      <c r="QDA62" s="2"/>
      <c r="QDC62" s="2"/>
      <c r="QDE62" s="2"/>
      <c r="QDG62" s="2"/>
      <c r="QDI62" s="2"/>
      <c r="QDK62" s="2"/>
      <c r="QDM62" s="2"/>
      <c r="QDO62" s="2"/>
      <c r="QDQ62" s="2"/>
      <c r="QDS62" s="2"/>
      <c r="QDU62" s="2"/>
      <c r="QDW62" s="2"/>
      <c r="QDY62" s="2"/>
      <c r="QEA62" s="2"/>
      <c r="QEC62" s="2"/>
      <c r="QEE62" s="2"/>
      <c r="QEG62" s="2"/>
      <c r="QEI62" s="2"/>
      <c r="QEK62" s="2"/>
      <c r="QEM62" s="2"/>
      <c r="QEO62" s="2"/>
      <c r="QEQ62" s="2"/>
      <c r="QES62" s="2"/>
      <c r="QEU62" s="2"/>
      <c r="QEW62" s="2"/>
      <c r="QEY62" s="2"/>
      <c r="QFA62" s="2"/>
      <c r="QFC62" s="2"/>
      <c r="QFE62" s="2"/>
      <c r="QFG62" s="2"/>
      <c r="QFI62" s="2"/>
      <c r="QFK62" s="2"/>
      <c r="QFM62" s="2"/>
      <c r="QFO62" s="2"/>
      <c r="QFQ62" s="2"/>
      <c r="QFS62" s="2"/>
      <c r="QFU62" s="2"/>
      <c r="QFW62" s="2"/>
      <c r="QFY62" s="2"/>
      <c r="QGA62" s="2"/>
      <c r="QGC62" s="2"/>
      <c r="QGE62" s="2"/>
      <c r="QGG62" s="2"/>
      <c r="QGI62" s="2"/>
      <c r="QGK62" s="2"/>
      <c r="QGM62" s="2"/>
      <c r="QGO62" s="2"/>
      <c r="QGQ62" s="2"/>
      <c r="QGS62" s="2"/>
      <c r="QGU62" s="2"/>
      <c r="QGW62" s="2"/>
      <c r="QGY62" s="2"/>
      <c r="QHA62" s="2"/>
      <c r="QHC62" s="2"/>
      <c r="QHE62" s="2"/>
      <c r="QHG62" s="2"/>
      <c r="QHI62" s="2"/>
      <c r="QHK62" s="2"/>
      <c r="QHM62" s="2"/>
      <c r="QHO62" s="2"/>
      <c r="QHQ62" s="2"/>
      <c r="QHS62" s="2"/>
      <c r="QHU62" s="2"/>
      <c r="QHW62" s="2"/>
      <c r="QHY62" s="2"/>
      <c r="QIA62" s="2"/>
      <c r="QIC62" s="2"/>
      <c r="QIE62" s="2"/>
      <c r="QIG62" s="2"/>
      <c r="QII62" s="2"/>
      <c r="QIK62" s="2"/>
      <c r="QIM62" s="2"/>
      <c r="QIO62" s="2"/>
      <c r="QIQ62" s="2"/>
      <c r="QIS62" s="2"/>
      <c r="QIU62" s="2"/>
      <c r="QIW62" s="2"/>
      <c r="QIY62" s="2"/>
      <c r="QJA62" s="2"/>
      <c r="QJC62" s="2"/>
      <c r="QJE62" s="2"/>
      <c r="QJG62" s="2"/>
      <c r="QJI62" s="2"/>
      <c r="QJK62" s="2"/>
      <c r="QJM62" s="2"/>
      <c r="QJO62" s="2"/>
      <c r="QJQ62" s="2"/>
      <c r="QJS62" s="2"/>
      <c r="QJU62" s="2"/>
      <c r="QJW62" s="2"/>
      <c r="QJY62" s="2"/>
      <c r="QKA62" s="2"/>
      <c r="QKC62" s="2"/>
      <c r="QKE62" s="2"/>
      <c r="QKG62" s="2"/>
      <c r="QKI62" s="2"/>
      <c r="QKK62" s="2"/>
      <c r="QKM62" s="2"/>
      <c r="QKO62" s="2"/>
      <c r="QKQ62" s="2"/>
      <c r="QKS62" s="2"/>
      <c r="QKU62" s="2"/>
      <c r="QKW62" s="2"/>
      <c r="QKY62" s="2"/>
      <c r="QLA62" s="2"/>
      <c r="QLC62" s="2"/>
      <c r="QLE62" s="2"/>
      <c r="QLG62" s="2"/>
      <c r="QLI62" s="2"/>
      <c r="QLK62" s="2"/>
      <c r="QLM62" s="2"/>
      <c r="QLO62" s="2"/>
      <c r="QLQ62" s="2"/>
      <c r="QLS62" s="2"/>
      <c r="QLU62" s="2"/>
      <c r="QLW62" s="2"/>
      <c r="QLY62" s="2"/>
      <c r="QMA62" s="2"/>
      <c r="QMC62" s="2"/>
      <c r="QME62" s="2"/>
      <c r="QMG62" s="2"/>
      <c r="QMI62" s="2"/>
      <c r="QMK62" s="2"/>
      <c r="QMM62" s="2"/>
      <c r="QMO62" s="2"/>
      <c r="QMQ62" s="2"/>
      <c r="QMS62" s="2"/>
      <c r="QMU62" s="2"/>
      <c r="QMW62" s="2"/>
      <c r="QMY62" s="2"/>
      <c r="QNA62" s="2"/>
      <c r="QNC62" s="2"/>
      <c r="QNE62" s="2"/>
      <c r="QNG62" s="2"/>
      <c r="QNI62" s="2"/>
      <c r="QNK62" s="2"/>
      <c r="QNM62" s="2"/>
      <c r="QNO62" s="2"/>
      <c r="QNQ62" s="2"/>
      <c r="QNS62" s="2"/>
      <c r="QNU62" s="2"/>
      <c r="QNW62" s="2"/>
      <c r="QNY62" s="2"/>
      <c r="QOA62" s="2"/>
      <c r="QOC62" s="2"/>
      <c r="QOE62" s="2"/>
      <c r="QOG62" s="2"/>
      <c r="QOI62" s="2"/>
      <c r="QOK62" s="2"/>
      <c r="QOM62" s="2"/>
      <c r="QOO62" s="2"/>
      <c r="QOQ62" s="2"/>
      <c r="QOS62" s="2"/>
      <c r="QOU62" s="2"/>
      <c r="QOW62" s="2"/>
      <c r="QOY62" s="2"/>
      <c r="QPA62" s="2"/>
      <c r="QPC62" s="2"/>
      <c r="QPE62" s="2"/>
      <c r="QPG62" s="2"/>
      <c r="QPI62" s="2"/>
      <c r="QPK62" s="2"/>
      <c r="QPM62" s="2"/>
      <c r="QPO62" s="2"/>
      <c r="QPQ62" s="2"/>
      <c r="QPS62" s="2"/>
      <c r="QPU62" s="2"/>
      <c r="QPW62" s="2"/>
      <c r="QPY62" s="2"/>
      <c r="QQA62" s="2"/>
      <c r="QQC62" s="2"/>
      <c r="QQE62" s="2"/>
      <c r="QQG62" s="2"/>
      <c r="QQI62" s="2"/>
      <c r="QQK62" s="2"/>
      <c r="QQM62" s="2"/>
      <c r="QQO62" s="2"/>
      <c r="QQQ62" s="2"/>
      <c r="QQS62" s="2"/>
      <c r="QQU62" s="2"/>
      <c r="QQW62" s="2"/>
      <c r="QQY62" s="2"/>
      <c r="QRA62" s="2"/>
      <c r="QRC62" s="2"/>
      <c r="QRE62" s="2"/>
      <c r="QRG62" s="2"/>
      <c r="QRI62" s="2"/>
      <c r="QRK62" s="2"/>
      <c r="QRM62" s="2"/>
      <c r="QRO62" s="2"/>
      <c r="QRQ62" s="2"/>
      <c r="QRS62" s="2"/>
      <c r="QRU62" s="2"/>
      <c r="QRW62" s="2"/>
      <c r="QRY62" s="2"/>
      <c r="QSA62" s="2"/>
      <c r="QSC62" s="2"/>
      <c r="QSE62" s="2"/>
      <c r="QSG62" s="2"/>
      <c r="QSI62" s="2"/>
      <c r="QSK62" s="2"/>
      <c r="QSM62" s="2"/>
      <c r="QSO62" s="2"/>
      <c r="QSQ62" s="2"/>
      <c r="QSS62" s="2"/>
      <c r="QSU62" s="2"/>
      <c r="QSW62" s="2"/>
      <c r="QSY62" s="2"/>
      <c r="QTA62" s="2"/>
      <c r="QTC62" s="2"/>
      <c r="QTE62" s="2"/>
      <c r="QTG62" s="2"/>
      <c r="QTI62" s="2"/>
      <c r="QTK62" s="2"/>
      <c r="QTM62" s="2"/>
      <c r="QTO62" s="2"/>
      <c r="QTQ62" s="2"/>
      <c r="QTS62" s="2"/>
      <c r="QTU62" s="2"/>
      <c r="QTW62" s="2"/>
      <c r="QTY62" s="2"/>
      <c r="QUA62" s="2"/>
      <c r="QUC62" s="2"/>
      <c r="QUE62" s="2"/>
      <c r="QUG62" s="2"/>
      <c r="QUI62" s="2"/>
      <c r="QUK62" s="2"/>
      <c r="QUM62" s="2"/>
      <c r="QUO62" s="2"/>
      <c r="QUQ62" s="2"/>
      <c r="QUS62" s="2"/>
      <c r="QUU62" s="2"/>
      <c r="QUW62" s="2"/>
      <c r="QUY62" s="2"/>
      <c r="QVA62" s="2"/>
      <c r="QVC62" s="2"/>
      <c r="QVE62" s="2"/>
      <c r="QVG62" s="2"/>
      <c r="QVI62" s="2"/>
      <c r="QVK62" s="2"/>
      <c r="QVM62" s="2"/>
      <c r="QVO62" s="2"/>
      <c r="QVQ62" s="2"/>
      <c r="QVS62" s="2"/>
      <c r="QVU62" s="2"/>
      <c r="QVW62" s="2"/>
      <c r="QVY62" s="2"/>
      <c r="QWA62" s="2"/>
      <c r="QWC62" s="2"/>
      <c r="QWE62" s="2"/>
      <c r="QWG62" s="2"/>
      <c r="QWI62" s="2"/>
      <c r="QWK62" s="2"/>
      <c r="QWM62" s="2"/>
      <c r="QWO62" s="2"/>
      <c r="QWQ62" s="2"/>
      <c r="QWS62" s="2"/>
      <c r="QWU62" s="2"/>
      <c r="QWW62" s="2"/>
      <c r="QWY62" s="2"/>
      <c r="QXA62" s="2"/>
      <c r="QXC62" s="2"/>
      <c r="QXE62" s="2"/>
      <c r="QXG62" s="2"/>
      <c r="QXI62" s="2"/>
      <c r="QXK62" s="2"/>
      <c r="QXM62" s="2"/>
      <c r="QXO62" s="2"/>
      <c r="QXQ62" s="2"/>
      <c r="QXS62" s="2"/>
      <c r="QXU62" s="2"/>
      <c r="QXW62" s="2"/>
      <c r="QXY62" s="2"/>
      <c r="QYA62" s="2"/>
      <c r="QYC62" s="2"/>
      <c r="QYE62" s="2"/>
      <c r="QYG62" s="2"/>
      <c r="QYI62" s="2"/>
      <c r="QYK62" s="2"/>
      <c r="QYM62" s="2"/>
      <c r="QYO62" s="2"/>
      <c r="QYQ62" s="2"/>
      <c r="QYS62" s="2"/>
      <c r="QYU62" s="2"/>
      <c r="QYW62" s="2"/>
      <c r="QYY62" s="2"/>
      <c r="QZA62" s="2"/>
      <c r="QZC62" s="2"/>
      <c r="QZE62" s="2"/>
      <c r="QZG62" s="2"/>
      <c r="QZI62" s="2"/>
      <c r="QZK62" s="2"/>
      <c r="QZM62" s="2"/>
      <c r="QZO62" s="2"/>
      <c r="QZQ62" s="2"/>
      <c r="QZS62" s="2"/>
      <c r="QZU62" s="2"/>
      <c r="QZW62" s="2"/>
      <c r="QZY62" s="2"/>
      <c r="RAA62" s="2"/>
      <c r="RAC62" s="2"/>
      <c r="RAE62" s="2"/>
      <c r="RAG62" s="2"/>
      <c r="RAI62" s="2"/>
      <c r="RAK62" s="2"/>
      <c r="RAM62" s="2"/>
      <c r="RAO62" s="2"/>
      <c r="RAQ62" s="2"/>
      <c r="RAS62" s="2"/>
      <c r="RAU62" s="2"/>
      <c r="RAW62" s="2"/>
      <c r="RAY62" s="2"/>
      <c r="RBA62" s="2"/>
      <c r="RBC62" s="2"/>
      <c r="RBE62" s="2"/>
      <c r="RBG62" s="2"/>
      <c r="RBI62" s="2"/>
      <c r="RBK62" s="2"/>
      <c r="RBM62" s="2"/>
      <c r="RBO62" s="2"/>
      <c r="RBQ62" s="2"/>
      <c r="RBS62" s="2"/>
      <c r="RBU62" s="2"/>
      <c r="RBW62" s="2"/>
      <c r="RBY62" s="2"/>
      <c r="RCA62" s="2"/>
      <c r="RCC62" s="2"/>
      <c r="RCE62" s="2"/>
      <c r="RCG62" s="2"/>
      <c r="RCI62" s="2"/>
      <c r="RCK62" s="2"/>
      <c r="RCM62" s="2"/>
      <c r="RCO62" s="2"/>
      <c r="RCQ62" s="2"/>
      <c r="RCS62" s="2"/>
      <c r="RCU62" s="2"/>
      <c r="RCW62" s="2"/>
      <c r="RCY62" s="2"/>
      <c r="RDA62" s="2"/>
      <c r="RDC62" s="2"/>
      <c r="RDE62" s="2"/>
      <c r="RDG62" s="2"/>
      <c r="RDI62" s="2"/>
      <c r="RDK62" s="2"/>
      <c r="RDM62" s="2"/>
      <c r="RDO62" s="2"/>
      <c r="RDQ62" s="2"/>
      <c r="RDS62" s="2"/>
      <c r="RDU62" s="2"/>
      <c r="RDW62" s="2"/>
      <c r="RDY62" s="2"/>
      <c r="REA62" s="2"/>
      <c r="REC62" s="2"/>
      <c r="REE62" s="2"/>
      <c r="REG62" s="2"/>
      <c r="REI62" s="2"/>
      <c r="REK62" s="2"/>
      <c r="REM62" s="2"/>
      <c r="REO62" s="2"/>
      <c r="REQ62" s="2"/>
      <c r="RES62" s="2"/>
      <c r="REU62" s="2"/>
      <c r="REW62" s="2"/>
      <c r="REY62" s="2"/>
      <c r="RFA62" s="2"/>
      <c r="RFC62" s="2"/>
      <c r="RFE62" s="2"/>
      <c r="RFG62" s="2"/>
      <c r="RFI62" s="2"/>
      <c r="RFK62" s="2"/>
      <c r="RFM62" s="2"/>
      <c r="RFO62" s="2"/>
      <c r="RFQ62" s="2"/>
      <c r="RFS62" s="2"/>
      <c r="RFU62" s="2"/>
      <c r="RFW62" s="2"/>
      <c r="RFY62" s="2"/>
      <c r="RGA62" s="2"/>
      <c r="RGC62" s="2"/>
      <c r="RGE62" s="2"/>
      <c r="RGG62" s="2"/>
      <c r="RGI62" s="2"/>
      <c r="RGK62" s="2"/>
      <c r="RGM62" s="2"/>
      <c r="RGO62" s="2"/>
      <c r="RGQ62" s="2"/>
      <c r="RGS62" s="2"/>
      <c r="RGU62" s="2"/>
      <c r="RGW62" s="2"/>
      <c r="RGY62" s="2"/>
      <c r="RHA62" s="2"/>
      <c r="RHC62" s="2"/>
      <c r="RHE62" s="2"/>
      <c r="RHG62" s="2"/>
      <c r="RHI62" s="2"/>
      <c r="RHK62" s="2"/>
      <c r="RHM62" s="2"/>
      <c r="RHO62" s="2"/>
      <c r="RHQ62" s="2"/>
      <c r="RHS62" s="2"/>
      <c r="RHU62" s="2"/>
      <c r="RHW62" s="2"/>
      <c r="RHY62" s="2"/>
      <c r="RIA62" s="2"/>
      <c r="RIC62" s="2"/>
      <c r="RIE62" s="2"/>
      <c r="RIG62" s="2"/>
      <c r="RII62" s="2"/>
      <c r="RIK62" s="2"/>
      <c r="RIM62" s="2"/>
      <c r="RIO62" s="2"/>
      <c r="RIQ62" s="2"/>
      <c r="RIS62" s="2"/>
      <c r="RIU62" s="2"/>
      <c r="RIW62" s="2"/>
      <c r="RIY62" s="2"/>
      <c r="RJA62" s="2"/>
      <c r="RJC62" s="2"/>
      <c r="RJE62" s="2"/>
      <c r="RJG62" s="2"/>
      <c r="RJI62" s="2"/>
      <c r="RJK62" s="2"/>
      <c r="RJM62" s="2"/>
      <c r="RJO62" s="2"/>
      <c r="RJQ62" s="2"/>
      <c r="RJS62" s="2"/>
      <c r="RJU62" s="2"/>
      <c r="RJW62" s="2"/>
      <c r="RJY62" s="2"/>
      <c r="RKA62" s="2"/>
      <c r="RKC62" s="2"/>
      <c r="RKE62" s="2"/>
      <c r="RKG62" s="2"/>
      <c r="RKI62" s="2"/>
      <c r="RKK62" s="2"/>
      <c r="RKM62" s="2"/>
      <c r="RKO62" s="2"/>
      <c r="RKQ62" s="2"/>
      <c r="RKS62" s="2"/>
      <c r="RKU62" s="2"/>
      <c r="RKW62" s="2"/>
      <c r="RKY62" s="2"/>
      <c r="RLA62" s="2"/>
      <c r="RLC62" s="2"/>
      <c r="RLE62" s="2"/>
      <c r="RLG62" s="2"/>
      <c r="RLI62" s="2"/>
      <c r="RLK62" s="2"/>
      <c r="RLM62" s="2"/>
      <c r="RLO62" s="2"/>
      <c r="RLQ62" s="2"/>
      <c r="RLS62" s="2"/>
      <c r="RLU62" s="2"/>
      <c r="RLW62" s="2"/>
      <c r="RLY62" s="2"/>
      <c r="RMA62" s="2"/>
      <c r="RMC62" s="2"/>
      <c r="RME62" s="2"/>
      <c r="RMG62" s="2"/>
      <c r="RMI62" s="2"/>
      <c r="RMK62" s="2"/>
      <c r="RMM62" s="2"/>
      <c r="RMO62" s="2"/>
      <c r="RMQ62" s="2"/>
      <c r="RMS62" s="2"/>
      <c r="RMU62" s="2"/>
      <c r="RMW62" s="2"/>
      <c r="RMY62" s="2"/>
      <c r="RNA62" s="2"/>
      <c r="RNC62" s="2"/>
      <c r="RNE62" s="2"/>
      <c r="RNG62" s="2"/>
      <c r="RNI62" s="2"/>
      <c r="RNK62" s="2"/>
      <c r="RNM62" s="2"/>
      <c r="RNO62" s="2"/>
      <c r="RNQ62" s="2"/>
      <c r="RNS62" s="2"/>
      <c r="RNU62" s="2"/>
      <c r="RNW62" s="2"/>
      <c r="RNY62" s="2"/>
      <c r="ROA62" s="2"/>
      <c r="ROC62" s="2"/>
      <c r="ROE62" s="2"/>
      <c r="ROG62" s="2"/>
      <c r="ROI62" s="2"/>
      <c r="ROK62" s="2"/>
      <c r="ROM62" s="2"/>
      <c r="ROO62" s="2"/>
      <c r="ROQ62" s="2"/>
      <c r="ROS62" s="2"/>
      <c r="ROU62" s="2"/>
      <c r="ROW62" s="2"/>
      <c r="ROY62" s="2"/>
      <c r="RPA62" s="2"/>
      <c r="RPC62" s="2"/>
      <c r="RPE62" s="2"/>
      <c r="RPG62" s="2"/>
      <c r="RPI62" s="2"/>
      <c r="RPK62" s="2"/>
      <c r="RPM62" s="2"/>
      <c r="RPO62" s="2"/>
      <c r="RPQ62" s="2"/>
      <c r="RPS62" s="2"/>
      <c r="RPU62" s="2"/>
      <c r="RPW62" s="2"/>
      <c r="RPY62" s="2"/>
      <c r="RQA62" s="2"/>
      <c r="RQC62" s="2"/>
      <c r="RQE62" s="2"/>
      <c r="RQG62" s="2"/>
      <c r="RQI62" s="2"/>
      <c r="RQK62" s="2"/>
      <c r="RQM62" s="2"/>
      <c r="RQO62" s="2"/>
      <c r="RQQ62" s="2"/>
      <c r="RQS62" s="2"/>
      <c r="RQU62" s="2"/>
      <c r="RQW62" s="2"/>
      <c r="RQY62" s="2"/>
      <c r="RRA62" s="2"/>
      <c r="RRC62" s="2"/>
      <c r="RRE62" s="2"/>
      <c r="RRG62" s="2"/>
      <c r="RRI62" s="2"/>
      <c r="RRK62" s="2"/>
      <c r="RRM62" s="2"/>
      <c r="RRO62" s="2"/>
      <c r="RRQ62" s="2"/>
      <c r="RRS62" s="2"/>
      <c r="RRU62" s="2"/>
      <c r="RRW62" s="2"/>
      <c r="RRY62" s="2"/>
      <c r="RSA62" s="2"/>
      <c r="RSC62" s="2"/>
      <c r="RSE62" s="2"/>
      <c r="RSG62" s="2"/>
      <c r="RSI62" s="2"/>
      <c r="RSK62" s="2"/>
      <c r="RSM62" s="2"/>
      <c r="RSO62" s="2"/>
      <c r="RSQ62" s="2"/>
      <c r="RSS62" s="2"/>
      <c r="RSU62" s="2"/>
      <c r="RSW62" s="2"/>
      <c r="RSY62" s="2"/>
      <c r="RTA62" s="2"/>
      <c r="RTC62" s="2"/>
      <c r="RTE62" s="2"/>
      <c r="RTG62" s="2"/>
      <c r="RTI62" s="2"/>
      <c r="RTK62" s="2"/>
      <c r="RTM62" s="2"/>
      <c r="RTO62" s="2"/>
      <c r="RTQ62" s="2"/>
      <c r="RTS62" s="2"/>
      <c r="RTU62" s="2"/>
      <c r="RTW62" s="2"/>
      <c r="RTY62" s="2"/>
      <c r="RUA62" s="2"/>
      <c r="RUC62" s="2"/>
      <c r="RUE62" s="2"/>
      <c r="RUG62" s="2"/>
      <c r="RUI62" s="2"/>
      <c r="RUK62" s="2"/>
      <c r="RUM62" s="2"/>
      <c r="RUO62" s="2"/>
      <c r="RUQ62" s="2"/>
      <c r="RUS62" s="2"/>
      <c r="RUU62" s="2"/>
      <c r="RUW62" s="2"/>
      <c r="RUY62" s="2"/>
      <c r="RVA62" s="2"/>
      <c r="RVC62" s="2"/>
      <c r="RVE62" s="2"/>
      <c r="RVG62" s="2"/>
      <c r="RVI62" s="2"/>
      <c r="RVK62" s="2"/>
      <c r="RVM62" s="2"/>
      <c r="RVO62" s="2"/>
      <c r="RVQ62" s="2"/>
      <c r="RVS62" s="2"/>
      <c r="RVU62" s="2"/>
      <c r="RVW62" s="2"/>
      <c r="RVY62" s="2"/>
      <c r="RWA62" s="2"/>
      <c r="RWC62" s="2"/>
      <c r="RWE62" s="2"/>
      <c r="RWG62" s="2"/>
      <c r="RWI62" s="2"/>
      <c r="RWK62" s="2"/>
      <c r="RWM62" s="2"/>
      <c r="RWO62" s="2"/>
      <c r="RWQ62" s="2"/>
      <c r="RWS62" s="2"/>
      <c r="RWU62" s="2"/>
      <c r="RWW62" s="2"/>
      <c r="RWY62" s="2"/>
      <c r="RXA62" s="2"/>
      <c r="RXC62" s="2"/>
      <c r="RXE62" s="2"/>
      <c r="RXG62" s="2"/>
      <c r="RXI62" s="2"/>
      <c r="RXK62" s="2"/>
      <c r="RXM62" s="2"/>
      <c r="RXO62" s="2"/>
      <c r="RXQ62" s="2"/>
      <c r="RXS62" s="2"/>
      <c r="RXU62" s="2"/>
      <c r="RXW62" s="2"/>
      <c r="RXY62" s="2"/>
      <c r="RYA62" s="2"/>
      <c r="RYC62" s="2"/>
      <c r="RYE62" s="2"/>
      <c r="RYG62" s="2"/>
      <c r="RYI62" s="2"/>
      <c r="RYK62" s="2"/>
      <c r="RYM62" s="2"/>
      <c r="RYO62" s="2"/>
      <c r="RYQ62" s="2"/>
      <c r="RYS62" s="2"/>
      <c r="RYU62" s="2"/>
      <c r="RYW62" s="2"/>
      <c r="RYY62" s="2"/>
      <c r="RZA62" s="2"/>
      <c r="RZC62" s="2"/>
      <c r="RZE62" s="2"/>
      <c r="RZG62" s="2"/>
      <c r="RZI62" s="2"/>
      <c r="RZK62" s="2"/>
      <c r="RZM62" s="2"/>
      <c r="RZO62" s="2"/>
      <c r="RZQ62" s="2"/>
      <c r="RZS62" s="2"/>
      <c r="RZU62" s="2"/>
      <c r="RZW62" s="2"/>
      <c r="RZY62" s="2"/>
      <c r="SAA62" s="2"/>
      <c r="SAC62" s="2"/>
      <c r="SAE62" s="2"/>
      <c r="SAG62" s="2"/>
      <c r="SAI62" s="2"/>
      <c r="SAK62" s="2"/>
      <c r="SAM62" s="2"/>
      <c r="SAO62" s="2"/>
      <c r="SAQ62" s="2"/>
      <c r="SAS62" s="2"/>
      <c r="SAU62" s="2"/>
      <c r="SAW62" s="2"/>
      <c r="SAY62" s="2"/>
      <c r="SBA62" s="2"/>
      <c r="SBC62" s="2"/>
      <c r="SBE62" s="2"/>
      <c r="SBG62" s="2"/>
      <c r="SBI62" s="2"/>
      <c r="SBK62" s="2"/>
      <c r="SBM62" s="2"/>
      <c r="SBO62" s="2"/>
      <c r="SBQ62" s="2"/>
      <c r="SBS62" s="2"/>
      <c r="SBU62" s="2"/>
      <c r="SBW62" s="2"/>
      <c r="SBY62" s="2"/>
      <c r="SCA62" s="2"/>
      <c r="SCC62" s="2"/>
      <c r="SCE62" s="2"/>
      <c r="SCG62" s="2"/>
      <c r="SCI62" s="2"/>
      <c r="SCK62" s="2"/>
      <c r="SCM62" s="2"/>
      <c r="SCO62" s="2"/>
      <c r="SCQ62" s="2"/>
      <c r="SCS62" s="2"/>
      <c r="SCU62" s="2"/>
      <c r="SCW62" s="2"/>
      <c r="SCY62" s="2"/>
      <c r="SDA62" s="2"/>
      <c r="SDC62" s="2"/>
      <c r="SDE62" s="2"/>
      <c r="SDG62" s="2"/>
      <c r="SDI62" s="2"/>
      <c r="SDK62" s="2"/>
      <c r="SDM62" s="2"/>
      <c r="SDO62" s="2"/>
      <c r="SDQ62" s="2"/>
      <c r="SDS62" s="2"/>
      <c r="SDU62" s="2"/>
      <c r="SDW62" s="2"/>
      <c r="SDY62" s="2"/>
      <c r="SEA62" s="2"/>
      <c r="SEC62" s="2"/>
      <c r="SEE62" s="2"/>
      <c r="SEG62" s="2"/>
      <c r="SEI62" s="2"/>
      <c r="SEK62" s="2"/>
      <c r="SEM62" s="2"/>
      <c r="SEO62" s="2"/>
      <c r="SEQ62" s="2"/>
      <c r="SES62" s="2"/>
      <c r="SEU62" s="2"/>
      <c r="SEW62" s="2"/>
      <c r="SEY62" s="2"/>
      <c r="SFA62" s="2"/>
      <c r="SFC62" s="2"/>
      <c r="SFE62" s="2"/>
      <c r="SFG62" s="2"/>
      <c r="SFI62" s="2"/>
      <c r="SFK62" s="2"/>
      <c r="SFM62" s="2"/>
      <c r="SFO62" s="2"/>
      <c r="SFQ62" s="2"/>
      <c r="SFS62" s="2"/>
      <c r="SFU62" s="2"/>
      <c r="SFW62" s="2"/>
      <c r="SFY62" s="2"/>
      <c r="SGA62" s="2"/>
      <c r="SGC62" s="2"/>
      <c r="SGE62" s="2"/>
      <c r="SGG62" s="2"/>
      <c r="SGI62" s="2"/>
      <c r="SGK62" s="2"/>
      <c r="SGM62" s="2"/>
      <c r="SGO62" s="2"/>
      <c r="SGQ62" s="2"/>
      <c r="SGS62" s="2"/>
      <c r="SGU62" s="2"/>
      <c r="SGW62" s="2"/>
      <c r="SGY62" s="2"/>
      <c r="SHA62" s="2"/>
      <c r="SHC62" s="2"/>
      <c r="SHE62" s="2"/>
      <c r="SHG62" s="2"/>
      <c r="SHI62" s="2"/>
      <c r="SHK62" s="2"/>
      <c r="SHM62" s="2"/>
      <c r="SHO62" s="2"/>
      <c r="SHQ62" s="2"/>
      <c r="SHS62" s="2"/>
      <c r="SHU62" s="2"/>
      <c r="SHW62" s="2"/>
      <c r="SHY62" s="2"/>
      <c r="SIA62" s="2"/>
      <c r="SIC62" s="2"/>
      <c r="SIE62" s="2"/>
      <c r="SIG62" s="2"/>
      <c r="SII62" s="2"/>
      <c r="SIK62" s="2"/>
      <c r="SIM62" s="2"/>
      <c r="SIO62" s="2"/>
      <c r="SIQ62" s="2"/>
      <c r="SIS62" s="2"/>
      <c r="SIU62" s="2"/>
      <c r="SIW62" s="2"/>
      <c r="SIY62" s="2"/>
      <c r="SJA62" s="2"/>
      <c r="SJC62" s="2"/>
      <c r="SJE62" s="2"/>
      <c r="SJG62" s="2"/>
      <c r="SJI62" s="2"/>
      <c r="SJK62" s="2"/>
      <c r="SJM62" s="2"/>
      <c r="SJO62" s="2"/>
      <c r="SJQ62" s="2"/>
      <c r="SJS62" s="2"/>
      <c r="SJU62" s="2"/>
      <c r="SJW62" s="2"/>
      <c r="SJY62" s="2"/>
      <c r="SKA62" s="2"/>
      <c r="SKC62" s="2"/>
      <c r="SKE62" s="2"/>
      <c r="SKG62" s="2"/>
      <c r="SKI62" s="2"/>
      <c r="SKK62" s="2"/>
      <c r="SKM62" s="2"/>
      <c r="SKO62" s="2"/>
      <c r="SKQ62" s="2"/>
      <c r="SKS62" s="2"/>
      <c r="SKU62" s="2"/>
      <c r="SKW62" s="2"/>
      <c r="SKY62" s="2"/>
      <c r="SLA62" s="2"/>
      <c r="SLC62" s="2"/>
      <c r="SLE62" s="2"/>
      <c r="SLG62" s="2"/>
      <c r="SLI62" s="2"/>
      <c r="SLK62" s="2"/>
      <c r="SLM62" s="2"/>
      <c r="SLO62" s="2"/>
      <c r="SLQ62" s="2"/>
      <c r="SLS62" s="2"/>
      <c r="SLU62" s="2"/>
      <c r="SLW62" s="2"/>
      <c r="SLY62" s="2"/>
      <c r="SMA62" s="2"/>
      <c r="SMC62" s="2"/>
      <c r="SME62" s="2"/>
      <c r="SMG62" s="2"/>
      <c r="SMI62" s="2"/>
      <c r="SMK62" s="2"/>
      <c r="SMM62" s="2"/>
      <c r="SMO62" s="2"/>
      <c r="SMQ62" s="2"/>
      <c r="SMS62" s="2"/>
      <c r="SMU62" s="2"/>
      <c r="SMW62" s="2"/>
      <c r="SMY62" s="2"/>
      <c r="SNA62" s="2"/>
      <c r="SNC62" s="2"/>
      <c r="SNE62" s="2"/>
      <c r="SNG62" s="2"/>
      <c r="SNI62" s="2"/>
      <c r="SNK62" s="2"/>
      <c r="SNM62" s="2"/>
      <c r="SNO62" s="2"/>
      <c r="SNQ62" s="2"/>
      <c r="SNS62" s="2"/>
      <c r="SNU62" s="2"/>
      <c r="SNW62" s="2"/>
      <c r="SNY62" s="2"/>
      <c r="SOA62" s="2"/>
      <c r="SOC62" s="2"/>
      <c r="SOE62" s="2"/>
      <c r="SOG62" s="2"/>
      <c r="SOI62" s="2"/>
      <c r="SOK62" s="2"/>
      <c r="SOM62" s="2"/>
      <c r="SOO62" s="2"/>
      <c r="SOQ62" s="2"/>
      <c r="SOS62" s="2"/>
      <c r="SOU62" s="2"/>
      <c r="SOW62" s="2"/>
      <c r="SOY62" s="2"/>
      <c r="SPA62" s="2"/>
      <c r="SPC62" s="2"/>
      <c r="SPE62" s="2"/>
      <c r="SPG62" s="2"/>
      <c r="SPI62" s="2"/>
      <c r="SPK62" s="2"/>
      <c r="SPM62" s="2"/>
      <c r="SPO62" s="2"/>
      <c r="SPQ62" s="2"/>
      <c r="SPS62" s="2"/>
      <c r="SPU62" s="2"/>
      <c r="SPW62" s="2"/>
      <c r="SPY62" s="2"/>
      <c r="SQA62" s="2"/>
      <c r="SQC62" s="2"/>
      <c r="SQE62" s="2"/>
      <c r="SQG62" s="2"/>
      <c r="SQI62" s="2"/>
      <c r="SQK62" s="2"/>
      <c r="SQM62" s="2"/>
      <c r="SQO62" s="2"/>
      <c r="SQQ62" s="2"/>
      <c r="SQS62" s="2"/>
      <c r="SQU62" s="2"/>
      <c r="SQW62" s="2"/>
      <c r="SQY62" s="2"/>
      <c r="SRA62" s="2"/>
      <c r="SRC62" s="2"/>
      <c r="SRE62" s="2"/>
      <c r="SRG62" s="2"/>
      <c r="SRI62" s="2"/>
      <c r="SRK62" s="2"/>
      <c r="SRM62" s="2"/>
      <c r="SRO62" s="2"/>
      <c r="SRQ62" s="2"/>
      <c r="SRS62" s="2"/>
      <c r="SRU62" s="2"/>
      <c r="SRW62" s="2"/>
      <c r="SRY62" s="2"/>
      <c r="SSA62" s="2"/>
      <c r="SSC62" s="2"/>
      <c r="SSE62" s="2"/>
      <c r="SSG62" s="2"/>
      <c r="SSI62" s="2"/>
      <c r="SSK62" s="2"/>
      <c r="SSM62" s="2"/>
      <c r="SSO62" s="2"/>
      <c r="SSQ62" s="2"/>
      <c r="SSS62" s="2"/>
      <c r="SSU62" s="2"/>
      <c r="SSW62" s="2"/>
      <c r="SSY62" s="2"/>
      <c r="STA62" s="2"/>
      <c r="STC62" s="2"/>
      <c r="STE62" s="2"/>
      <c r="STG62" s="2"/>
      <c r="STI62" s="2"/>
      <c r="STK62" s="2"/>
      <c r="STM62" s="2"/>
      <c r="STO62" s="2"/>
      <c r="STQ62" s="2"/>
      <c r="STS62" s="2"/>
      <c r="STU62" s="2"/>
      <c r="STW62" s="2"/>
      <c r="STY62" s="2"/>
      <c r="SUA62" s="2"/>
      <c r="SUC62" s="2"/>
      <c r="SUE62" s="2"/>
      <c r="SUG62" s="2"/>
      <c r="SUI62" s="2"/>
      <c r="SUK62" s="2"/>
      <c r="SUM62" s="2"/>
      <c r="SUO62" s="2"/>
      <c r="SUQ62" s="2"/>
      <c r="SUS62" s="2"/>
      <c r="SUU62" s="2"/>
      <c r="SUW62" s="2"/>
      <c r="SUY62" s="2"/>
      <c r="SVA62" s="2"/>
      <c r="SVC62" s="2"/>
      <c r="SVE62" s="2"/>
      <c r="SVG62" s="2"/>
      <c r="SVI62" s="2"/>
      <c r="SVK62" s="2"/>
      <c r="SVM62" s="2"/>
      <c r="SVO62" s="2"/>
      <c r="SVQ62" s="2"/>
      <c r="SVS62" s="2"/>
      <c r="SVU62" s="2"/>
      <c r="SVW62" s="2"/>
      <c r="SVY62" s="2"/>
      <c r="SWA62" s="2"/>
      <c r="SWC62" s="2"/>
      <c r="SWE62" s="2"/>
      <c r="SWG62" s="2"/>
      <c r="SWI62" s="2"/>
      <c r="SWK62" s="2"/>
      <c r="SWM62" s="2"/>
      <c r="SWO62" s="2"/>
      <c r="SWQ62" s="2"/>
      <c r="SWS62" s="2"/>
      <c r="SWU62" s="2"/>
      <c r="SWW62" s="2"/>
      <c r="SWY62" s="2"/>
      <c r="SXA62" s="2"/>
      <c r="SXC62" s="2"/>
      <c r="SXE62" s="2"/>
      <c r="SXG62" s="2"/>
      <c r="SXI62" s="2"/>
      <c r="SXK62" s="2"/>
      <c r="SXM62" s="2"/>
      <c r="SXO62" s="2"/>
      <c r="SXQ62" s="2"/>
      <c r="SXS62" s="2"/>
      <c r="SXU62" s="2"/>
      <c r="SXW62" s="2"/>
      <c r="SXY62" s="2"/>
      <c r="SYA62" s="2"/>
      <c r="SYC62" s="2"/>
      <c r="SYE62" s="2"/>
      <c r="SYG62" s="2"/>
      <c r="SYI62" s="2"/>
      <c r="SYK62" s="2"/>
      <c r="SYM62" s="2"/>
      <c r="SYO62" s="2"/>
      <c r="SYQ62" s="2"/>
      <c r="SYS62" s="2"/>
      <c r="SYU62" s="2"/>
      <c r="SYW62" s="2"/>
      <c r="SYY62" s="2"/>
      <c r="SZA62" s="2"/>
      <c r="SZC62" s="2"/>
      <c r="SZE62" s="2"/>
      <c r="SZG62" s="2"/>
      <c r="SZI62" s="2"/>
      <c r="SZK62" s="2"/>
      <c r="SZM62" s="2"/>
      <c r="SZO62" s="2"/>
      <c r="SZQ62" s="2"/>
      <c r="SZS62" s="2"/>
      <c r="SZU62" s="2"/>
      <c r="SZW62" s="2"/>
      <c r="SZY62" s="2"/>
      <c r="TAA62" s="2"/>
      <c r="TAC62" s="2"/>
      <c r="TAE62" s="2"/>
      <c r="TAG62" s="2"/>
      <c r="TAI62" s="2"/>
      <c r="TAK62" s="2"/>
      <c r="TAM62" s="2"/>
      <c r="TAO62" s="2"/>
      <c r="TAQ62" s="2"/>
      <c r="TAS62" s="2"/>
      <c r="TAU62" s="2"/>
      <c r="TAW62" s="2"/>
      <c r="TAY62" s="2"/>
      <c r="TBA62" s="2"/>
      <c r="TBC62" s="2"/>
      <c r="TBE62" s="2"/>
      <c r="TBG62" s="2"/>
      <c r="TBI62" s="2"/>
      <c r="TBK62" s="2"/>
      <c r="TBM62" s="2"/>
      <c r="TBO62" s="2"/>
      <c r="TBQ62" s="2"/>
      <c r="TBS62" s="2"/>
      <c r="TBU62" s="2"/>
      <c r="TBW62" s="2"/>
      <c r="TBY62" s="2"/>
      <c r="TCA62" s="2"/>
      <c r="TCC62" s="2"/>
      <c r="TCE62" s="2"/>
      <c r="TCG62" s="2"/>
      <c r="TCI62" s="2"/>
      <c r="TCK62" s="2"/>
      <c r="TCM62" s="2"/>
      <c r="TCO62" s="2"/>
      <c r="TCQ62" s="2"/>
      <c r="TCS62" s="2"/>
      <c r="TCU62" s="2"/>
      <c r="TCW62" s="2"/>
      <c r="TCY62" s="2"/>
      <c r="TDA62" s="2"/>
      <c r="TDC62" s="2"/>
      <c r="TDE62" s="2"/>
      <c r="TDG62" s="2"/>
      <c r="TDI62" s="2"/>
      <c r="TDK62" s="2"/>
      <c r="TDM62" s="2"/>
      <c r="TDO62" s="2"/>
      <c r="TDQ62" s="2"/>
      <c r="TDS62" s="2"/>
      <c r="TDU62" s="2"/>
      <c r="TDW62" s="2"/>
      <c r="TDY62" s="2"/>
      <c r="TEA62" s="2"/>
      <c r="TEC62" s="2"/>
      <c r="TEE62" s="2"/>
      <c r="TEG62" s="2"/>
      <c r="TEI62" s="2"/>
      <c r="TEK62" s="2"/>
      <c r="TEM62" s="2"/>
      <c r="TEO62" s="2"/>
      <c r="TEQ62" s="2"/>
      <c r="TES62" s="2"/>
      <c r="TEU62" s="2"/>
      <c r="TEW62" s="2"/>
      <c r="TEY62" s="2"/>
      <c r="TFA62" s="2"/>
      <c r="TFC62" s="2"/>
      <c r="TFE62" s="2"/>
      <c r="TFG62" s="2"/>
      <c r="TFI62" s="2"/>
      <c r="TFK62" s="2"/>
      <c r="TFM62" s="2"/>
      <c r="TFO62" s="2"/>
      <c r="TFQ62" s="2"/>
      <c r="TFS62" s="2"/>
      <c r="TFU62" s="2"/>
      <c r="TFW62" s="2"/>
      <c r="TFY62" s="2"/>
      <c r="TGA62" s="2"/>
      <c r="TGC62" s="2"/>
      <c r="TGE62" s="2"/>
      <c r="TGG62" s="2"/>
      <c r="TGI62" s="2"/>
      <c r="TGK62" s="2"/>
      <c r="TGM62" s="2"/>
      <c r="TGO62" s="2"/>
      <c r="TGQ62" s="2"/>
      <c r="TGS62" s="2"/>
      <c r="TGU62" s="2"/>
      <c r="TGW62" s="2"/>
      <c r="TGY62" s="2"/>
      <c r="THA62" s="2"/>
      <c r="THC62" s="2"/>
      <c r="THE62" s="2"/>
      <c r="THG62" s="2"/>
      <c r="THI62" s="2"/>
      <c r="THK62" s="2"/>
      <c r="THM62" s="2"/>
      <c r="THO62" s="2"/>
      <c r="THQ62" s="2"/>
      <c r="THS62" s="2"/>
      <c r="THU62" s="2"/>
      <c r="THW62" s="2"/>
      <c r="THY62" s="2"/>
      <c r="TIA62" s="2"/>
      <c r="TIC62" s="2"/>
      <c r="TIE62" s="2"/>
      <c r="TIG62" s="2"/>
      <c r="TII62" s="2"/>
      <c r="TIK62" s="2"/>
      <c r="TIM62" s="2"/>
      <c r="TIO62" s="2"/>
      <c r="TIQ62" s="2"/>
      <c r="TIS62" s="2"/>
      <c r="TIU62" s="2"/>
      <c r="TIW62" s="2"/>
      <c r="TIY62" s="2"/>
      <c r="TJA62" s="2"/>
      <c r="TJC62" s="2"/>
      <c r="TJE62" s="2"/>
      <c r="TJG62" s="2"/>
      <c r="TJI62" s="2"/>
      <c r="TJK62" s="2"/>
      <c r="TJM62" s="2"/>
      <c r="TJO62" s="2"/>
      <c r="TJQ62" s="2"/>
      <c r="TJS62" s="2"/>
      <c r="TJU62" s="2"/>
      <c r="TJW62" s="2"/>
      <c r="TJY62" s="2"/>
      <c r="TKA62" s="2"/>
      <c r="TKC62" s="2"/>
      <c r="TKE62" s="2"/>
      <c r="TKG62" s="2"/>
      <c r="TKI62" s="2"/>
      <c r="TKK62" s="2"/>
      <c r="TKM62" s="2"/>
      <c r="TKO62" s="2"/>
      <c r="TKQ62" s="2"/>
      <c r="TKS62" s="2"/>
      <c r="TKU62" s="2"/>
      <c r="TKW62" s="2"/>
      <c r="TKY62" s="2"/>
      <c r="TLA62" s="2"/>
      <c r="TLC62" s="2"/>
      <c r="TLE62" s="2"/>
      <c r="TLG62" s="2"/>
      <c r="TLI62" s="2"/>
      <c r="TLK62" s="2"/>
      <c r="TLM62" s="2"/>
      <c r="TLO62" s="2"/>
      <c r="TLQ62" s="2"/>
      <c r="TLS62" s="2"/>
      <c r="TLU62" s="2"/>
      <c r="TLW62" s="2"/>
      <c r="TLY62" s="2"/>
      <c r="TMA62" s="2"/>
      <c r="TMC62" s="2"/>
      <c r="TME62" s="2"/>
      <c r="TMG62" s="2"/>
      <c r="TMI62" s="2"/>
      <c r="TMK62" s="2"/>
      <c r="TMM62" s="2"/>
      <c r="TMO62" s="2"/>
      <c r="TMQ62" s="2"/>
      <c r="TMS62" s="2"/>
      <c r="TMU62" s="2"/>
      <c r="TMW62" s="2"/>
      <c r="TMY62" s="2"/>
      <c r="TNA62" s="2"/>
      <c r="TNC62" s="2"/>
      <c r="TNE62" s="2"/>
      <c r="TNG62" s="2"/>
      <c r="TNI62" s="2"/>
      <c r="TNK62" s="2"/>
      <c r="TNM62" s="2"/>
      <c r="TNO62" s="2"/>
      <c r="TNQ62" s="2"/>
      <c r="TNS62" s="2"/>
      <c r="TNU62" s="2"/>
      <c r="TNW62" s="2"/>
      <c r="TNY62" s="2"/>
      <c r="TOA62" s="2"/>
      <c r="TOC62" s="2"/>
      <c r="TOE62" s="2"/>
      <c r="TOG62" s="2"/>
      <c r="TOI62" s="2"/>
      <c r="TOK62" s="2"/>
      <c r="TOM62" s="2"/>
      <c r="TOO62" s="2"/>
      <c r="TOQ62" s="2"/>
      <c r="TOS62" s="2"/>
      <c r="TOU62" s="2"/>
      <c r="TOW62" s="2"/>
      <c r="TOY62" s="2"/>
      <c r="TPA62" s="2"/>
      <c r="TPC62" s="2"/>
      <c r="TPE62" s="2"/>
      <c r="TPG62" s="2"/>
      <c r="TPI62" s="2"/>
      <c r="TPK62" s="2"/>
      <c r="TPM62" s="2"/>
      <c r="TPO62" s="2"/>
      <c r="TPQ62" s="2"/>
      <c r="TPS62" s="2"/>
      <c r="TPU62" s="2"/>
      <c r="TPW62" s="2"/>
      <c r="TPY62" s="2"/>
      <c r="TQA62" s="2"/>
      <c r="TQC62" s="2"/>
      <c r="TQE62" s="2"/>
      <c r="TQG62" s="2"/>
      <c r="TQI62" s="2"/>
      <c r="TQK62" s="2"/>
      <c r="TQM62" s="2"/>
      <c r="TQO62" s="2"/>
      <c r="TQQ62" s="2"/>
      <c r="TQS62" s="2"/>
      <c r="TQU62" s="2"/>
      <c r="TQW62" s="2"/>
      <c r="TQY62" s="2"/>
      <c r="TRA62" s="2"/>
      <c r="TRC62" s="2"/>
      <c r="TRE62" s="2"/>
      <c r="TRG62" s="2"/>
      <c r="TRI62" s="2"/>
      <c r="TRK62" s="2"/>
      <c r="TRM62" s="2"/>
      <c r="TRO62" s="2"/>
      <c r="TRQ62" s="2"/>
      <c r="TRS62" s="2"/>
      <c r="TRU62" s="2"/>
      <c r="TRW62" s="2"/>
      <c r="TRY62" s="2"/>
      <c r="TSA62" s="2"/>
      <c r="TSC62" s="2"/>
      <c r="TSE62" s="2"/>
      <c r="TSG62" s="2"/>
      <c r="TSI62" s="2"/>
      <c r="TSK62" s="2"/>
      <c r="TSM62" s="2"/>
      <c r="TSO62" s="2"/>
      <c r="TSQ62" s="2"/>
      <c r="TSS62" s="2"/>
      <c r="TSU62" s="2"/>
      <c r="TSW62" s="2"/>
      <c r="TSY62" s="2"/>
      <c r="TTA62" s="2"/>
      <c r="TTC62" s="2"/>
      <c r="TTE62" s="2"/>
      <c r="TTG62" s="2"/>
      <c r="TTI62" s="2"/>
      <c r="TTK62" s="2"/>
      <c r="TTM62" s="2"/>
      <c r="TTO62" s="2"/>
      <c r="TTQ62" s="2"/>
      <c r="TTS62" s="2"/>
      <c r="TTU62" s="2"/>
      <c r="TTW62" s="2"/>
      <c r="TTY62" s="2"/>
      <c r="TUA62" s="2"/>
      <c r="TUC62" s="2"/>
      <c r="TUE62" s="2"/>
      <c r="TUG62" s="2"/>
      <c r="TUI62" s="2"/>
      <c r="TUK62" s="2"/>
      <c r="TUM62" s="2"/>
      <c r="TUO62" s="2"/>
      <c r="TUQ62" s="2"/>
      <c r="TUS62" s="2"/>
      <c r="TUU62" s="2"/>
      <c r="TUW62" s="2"/>
      <c r="TUY62" s="2"/>
      <c r="TVA62" s="2"/>
      <c r="TVC62" s="2"/>
      <c r="TVE62" s="2"/>
      <c r="TVG62" s="2"/>
      <c r="TVI62" s="2"/>
      <c r="TVK62" s="2"/>
      <c r="TVM62" s="2"/>
      <c r="TVO62" s="2"/>
      <c r="TVQ62" s="2"/>
      <c r="TVS62" s="2"/>
      <c r="TVU62" s="2"/>
      <c r="TVW62" s="2"/>
      <c r="TVY62" s="2"/>
      <c r="TWA62" s="2"/>
      <c r="TWC62" s="2"/>
      <c r="TWE62" s="2"/>
      <c r="TWG62" s="2"/>
      <c r="TWI62" s="2"/>
      <c r="TWK62" s="2"/>
      <c r="TWM62" s="2"/>
      <c r="TWO62" s="2"/>
      <c r="TWQ62" s="2"/>
      <c r="TWS62" s="2"/>
      <c r="TWU62" s="2"/>
      <c r="TWW62" s="2"/>
      <c r="TWY62" s="2"/>
      <c r="TXA62" s="2"/>
      <c r="TXC62" s="2"/>
      <c r="TXE62" s="2"/>
      <c r="TXG62" s="2"/>
      <c r="TXI62" s="2"/>
      <c r="TXK62" s="2"/>
      <c r="TXM62" s="2"/>
      <c r="TXO62" s="2"/>
      <c r="TXQ62" s="2"/>
      <c r="TXS62" s="2"/>
      <c r="TXU62" s="2"/>
      <c r="TXW62" s="2"/>
      <c r="TXY62" s="2"/>
      <c r="TYA62" s="2"/>
      <c r="TYC62" s="2"/>
      <c r="TYE62" s="2"/>
      <c r="TYG62" s="2"/>
      <c r="TYI62" s="2"/>
      <c r="TYK62" s="2"/>
      <c r="TYM62" s="2"/>
      <c r="TYO62" s="2"/>
      <c r="TYQ62" s="2"/>
      <c r="TYS62" s="2"/>
      <c r="TYU62" s="2"/>
      <c r="TYW62" s="2"/>
      <c r="TYY62" s="2"/>
      <c r="TZA62" s="2"/>
      <c r="TZC62" s="2"/>
      <c r="TZE62" s="2"/>
      <c r="TZG62" s="2"/>
      <c r="TZI62" s="2"/>
      <c r="TZK62" s="2"/>
      <c r="TZM62" s="2"/>
      <c r="TZO62" s="2"/>
      <c r="TZQ62" s="2"/>
      <c r="TZS62" s="2"/>
      <c r="TZU62" s="2"/>
      <c r="TZW62" s="2"/>
      <c r="TZY62" s="2"/>
      <c r="UAA62" s="2"/>
      <c r="UAC62" s="2"/>
      <c r="UAE62" s="2"/>
      <c r="UAG62" s="2"/>
      <c r="UAI62" s="2"/>
      <c r="UAK62" s="2"/>
      <c r="UAM62" s="2"/>
      <c r="UAO62" s="2"/>
      <c r="UAQ62" s="2"/>
      <c r="UAS62" s="2"/>
      <c r="UAU62" s="2"/>
      <c r="UAW62" s="2"/>
      <c r="UAY62" s="2"/>
      <c r="UBA62" s="2"/>
      <c r="UBC62" s="2"/>
      <c r="UBE62" s="2"/>
      <c r="UBG62" s="2"/>
      <c r="UBI62" s="2"/>
      <c r="UBK62" s="2"/>
      <c r="UBM62" s="2"/>
      <c r="UBO62" s="2"/>
      <c r="UBQ62" s="2"/>
      <c r="UBS62" s="2"/>
      <c r="UBU62" s="2"/>
      <c r="UBW62" s="2"/>
      <c r="UBY62" s="2"/>
      <c r="UCA62" s="2"/>
      <c r="UCC62" s="2"/>
      <c r="UCE62" s="2"/>
      <c r="UCG62" s="2"/>
      <c r="UCI62" s="2"/>
      <c r="UCK62" s="2"/>
      <c r="UCM62" s="2"/>
      <c r="UCO62" s="2"/>
      <c r="UCQ62" s="2"/>
      <c r="UCS62" s="2"/>
      <c r="UCU62" s="2"/>
      <c r="UCW62" s="2"/>
      <c r="UCY62" s="2"/>
      <c r="UDA62" s="2"/>
      <c r="UDC62" s="2"/>
      <c r="UDE62" s="2"/>
      <c r="UDG62" s="2"/>
      <c r="UDI62" s="2"/>
      <c r="UDK62" s="2"/>
      <c r="UDM62" s="2"/>
      <c r="UDO62" s="2"/>
      <c r="UDQ62" s="2"/>
      <c r="UDS62" s="2"/>
      <c r="UDU62" s="2"/>
      <c r="UDW62" s="2"/>
      <c r="UDY62" s="2"/>
      <c r="UEA62" s="2"/>
      <c r="UEC62" s="2"/>
      <c r="UEE62" s="2"/>
      <c r="UEG62" s="2"/>
      <c r="UEI62" s="2"/>
      <c r="UEK62" s="2"/>
      <c r="UEM62" s="2"/>
      <c r="UEO62" s="2"/>
      <c r="UEQ62" s="2"/>
      <c r="UES62" s="2"/>
      <c r="UEU62" s="2"/>
      <c r="UEW62" s="2"/>
      <c r="UEY62" s="2"/>
      <c r="UFA62" s="2"/>
      <c r="UFC62" s="2"/>
      <c r="UFE62" s="2"/>
      <c r="UFG62" s="2"/>
      <c r="UFI62" s="2"/>
      <c r="UFK62" s="2"/>
      <c r="UFM62" s="2"/>
      <c r="UFO62" s="2"/>
      <c r="UFQ62" s="2"/>
      <c r="UFS62" s="2"/>
      <c r="UFU62" s="2"/>
      <c r="UFW62" s="2"/>
      <c r="UFY62" s="2"/>
      <c r="UGA62" s="2"/>
      <c r="UGC62" s="2"/>
      <c r="UGE62" s="2"/>
      <c r="UGG62" s="2"/>
      <c r="UGI62" s="2"/>
      <c r="UGK62" s="2"/>
      <c r="UGM62" s="2"/>
      <c r="UGO62" s="2"/>
      <c r="UGQ62" s="2"/>
      <c r="UGS62" s="2"/>
      <c r="UGU62" s="2"/>
      <c r="UGW62" s="2"/>
      <c r="UGY62" s="2"/>
      <c r="UHA62" s="2"/>
      <c r="UHC62" s="2"/>
      <c r="UHE62" s="2"/>
      <c r="UHG62" s="2"/>
      <c r="UHI62" s="2"/>
      <c r="UHK62" s="2"/>
      <c r="UHM62" s="2"/>
      <c r="UHO62" s="2"/>
      <c r="UHQ62" s="2"/>
      <c r="UHS62" s="2"/>
      <c r="UHU62" s="2"/>
      <c r="UHW62" s="2"/>
      <c r="UHY62" s="2"/>
      <c r="UIA62" s="2"/>
      <c r="UIC62" s="2"/>
      <c r="UIE62" s="2"/>
      <c r="UIG62" s="2"/>
      <c r="UII62" s="2"/>
      <c r="UIK62" s="2"/>
      <c r="UIM62" s="2"/>
      <c r="UIO62" s="2"/>
      <c r="UIQ62" s="2"/>
      <c r="UIS62" s="2"/>
      <c r="UIU62" s="2"/>
      <c r="UIW62" s="2"/>
      <c r="UIY62" s="2"/>
      <c r="UJA62" s="2"/>
      <c r="UJC62" s="2"/>
      <c r="UJE62" s="2"/>
      <c r="UJG62" s="2"/>
      <c r="UJI62" s="2"/>
      <c r="UJK62" s="2"/>
      <c r="UJM62" s="2"/>
      <c r="UJO62" s="2"/>
      <c r="UJQ62" s="2"/>
      <c r="UJS62" s="2"/>
      <c r="UJU62" s="2"/>
      <c r="UJW62" s="2"/>
      <c r="UJY62" s="2"/>
      <c r="UKA62" s="2"/>
      <c r="UKC62" s="2"/>
      <c r="UKE62" s="2"/>
      <c r="UKG62" s="2"/>
      <c r="UKI62" s="2"/>
      <c r="UKK62" s="2"/>
      <c r="UKM62" s="2"/>
      <c r="UKO62" s="2"/>
      <c r="UKQ62" s="2"/>
      <c r="UKS62" s="2"/>
      <c r="UKU62" s="2"/>
      <c r="UKW62" s="2"/>
      <c r="UKY62" s="2"/>
      <c r="ULA62" s="2"/>
      <c r="ULC62" s="2"/>
      <c r="ULE62" s="2"/>
      <c r="ULG62" s="2"/>
      <c r="ULI62" s="2"/>
      <c r="ULK62" s="2"/>
      <c r="ULM62" s="2"/>
      <c r="ULO62" s="2"/>
      <c r="ULQ62" s="2"/>
      <c r="ULS62" s="2"/>
      <c r="ULU62" s="2"/>
      <c r="ULW62" s="2"/>
      <c r="ULY62" s="2"/>
      <c r="UMA62" s="2"/>
      <c r="UMC62" s="2"/>
      <c r="UME62" s="2"/>
      <c r="UMG62" s="2"/>
      <c r="UMI62" s="2"/>
      <c r="UMK62" s="2"/>
      <c r="UMM62" s="2"/>
      <c r="UMO62" s="2"/>
      <c r="UMQ62" s="2"/>
      <c r="UMS62" s="2"/>
      <c r="UMU62" s="2"/>
      <c r="UMW62" s="2"/>
      <c r="UMY62" s="2"/>
      <c r="UNA62" s="2"/>
      <c r="UNC62" s="2"/>
      <c r="UNE62" s="2"/>
      <c r="UNG62" s="2"/>
      <c r="UNI62" s="2"/>
      <c r="UNK62" s="2"/>
      <c r="UNM62" s="2"/>
      <c r="UNO62" s="2"/>
      <c r="UNQ62" s="2"/>
      <c r="UNS62" s="2"/>
      <c r="UNU62" s="2"/>
      <c r="UNW62" s="2"/>
      <c r="UNY62" s="2"/>
      <c r="UOA62" s="2"/>
      <c r="UOC62" s="2"/>
      <c r="UOE62" s="2"/>
      <c r="UOG62" s="2"/>
      <c r="UOI62" s="2"/>
      <c r="UOK62" s="2"/>
      <c r="UOM62" s="2"/>
      <c r="UOO62" s="2"/>
      <c r="UOQ62" s="2"/>
      <c r="UOS62" s="2"/>
      <c r="UOU62" s="2"/>
      <c r="UOW62" s="2"/>
      <c r="UOY62" s="2"/>
      <c r="UPA62" s="2"/>
      <c r="UPC62" s="2"/>
      <c r="UPE62" s="2"/>
      <c r="UPG62" s="2"/>
      <c r="UPI62" s="2"/>
      <c r="UPK62" s="2"/>
      <c r="UPM62" s="2"/>
      <c r="UPO62" s="2"/>
      <c r="UPQ62" s="2"/>
      <c r="UPS62" s="2"/>
      <c r="UPU62" s="2"/>
      <c r="UPW62" s="2"/>
      <c r="UPY62" s="2"/>
      <c r="UQA62" s="2"/>
      <c r="UQC62" s="2"/>
      <c r="UQE62" s="2"/>
      <c r="UQG62" s="2"/>
      <c r="UQI62" s="2"/>
      <c r="UQK62" s="2"/>
      <c r="UQM62" s="2"/>
      <c r="UQO62" s="2"/>
      <c r="UQQ62" s="2"/>
      <c r="UQS62" s="2"/>
      <c r="UQU62" s="2"/>
      <c r="UQW62" s="2"/>
      <c r="UQY62" s="2"/>
      <c r="URA62" s="2"/>
      <c r="URC62" s="2"/>
      <c r="URE62" s="2"/>
      <c r="URG62" s="2"/>
      <c r="URI62" s="2"/>
      <c r="URK62" s="2"/>
      <c r="URM62" s="2"/>
      <c r="URO62" s="2"/>
      <c r="URQ62" s="2"/>
      <c r="URS62" s="2"/>
      <c r="URU62" s="2"/>
      <c r="URW62" s="2"/>
      <c r="URY62" s="2"/>
      <c r="USA62" s="2"/>
      <c r="USC62" s="2"/>
      <c r="USE62" s="2"/>
      <c r="USG62" s="2"/>
      <c r="USI62" s="2"/>
      <c r="USK62" s="2"/>
      <c r="USM62" s="2"/>
      <c r="USO62" s="2"/>
      <c r="USQ62" s="2"/>
      <c r="USS62" s="2"/>
      <c r="USU62" s="2"/>
      <c r="USW62" s="2"/>
      <c r="USY62" s="2"/>
      <c r="UTA62" s="2"/>
      <c r="UTC62" s="2"/>
      <c r="UTE62" s="2"/>
      <c r="UTG62" s="2"/>
      <c r="UTI62" s="2"/>
      <c r="UTK62" s="2"/>
      <c r="UTM62" s="2"/>
      <c r="UTO62" s="2"/>
      <c r="UTQ62" s="2"/>
      <c r="UTS62" s="2"/>
      <c r="UTU62" s="2"/>
      <c r="UTW62" s="2"/>
      <c r="UTY62" s="2"/>
      <c r="UUA62" s="2"/>
      <c r="UUC62" s="2"/>
      <c r="UUE62" s="2"/>
      <c r="UUG62" s="2"/>
      <c r="UUI62" s="2"/>
      <c r="UUK62" s="2"/>
      <c r="UUM62" s="2"/>
      <c r="UUO62" s="2"/>
      <c r="UUQ62" s="2"/>
      <c r="UUS62" s="2"/>
      <c r="UUU62" s="2"/>
      <c r="UUW62" s="2"/>
      <c r="UUY62" s="2"/>
      <c r="UVA62" s="2"/>
      <c r="UVC62" s="2"/>
      <c r="UVE62" s="2"/>
      <c r="UVG62" s="2"/>
      <c r="UVI62" s="2"/>
      <c r="UVK62" s="2"/>
      <c r="UVM62" s="2"/>
      <c r="UVO62" s="2"/>
      <c r="UVQ62" s="2"/>
      <c r="UVS62" s="2"/>
      <c r="UVU62" s="2"/>
      <c r="UVW62" s="2"/>
      <c r="UVY62" s="2"/>
      <c r="UWA62" s="2"/>
      <c r="UWC62" s="2"/>
      <c r="UWE62" s="2"/>
      <c r="UWG62" s="2"/>
      <c r="UWI62" s="2"/>
      <c r="UWK62" s="2"/>
      <c r="UWM62" s="2"/>
      <c r="UWO62" s="2"/>
      <c r="UWQ62" s="2"/>
      <c r="UWS62" s="2"/>
      <c r="UWU62" s="2"/>
      <c r="UWW62" s="2"/>
      <c r="UWY62" s="2"/>
      <c r="UXA62" s="2"/>
      <c r="UXC62" s="2"/>
      <c r="UXE62" s="2"/>
      <c r="UXG62" s="2"/>
      <c r="UXI62" s="2"/>
      <c r="UXK62" s="2"/>
      <c r="UXM62" s="2"/>
      <c r="UXO62" s="2"/>
      <c r="UXQ62" s="2"/>
      <c r="UXS62" s="2"/>
      <c r="UXU62" s="2"/>
      <c r="UXW62" s="2"/>
      <c r="UXY62" s="2"/>
      <c r="UYA62" s="2"/>
      <c r="UYC62" s="2"/>
      <c r="UYE62" s="2"/>
      <c r="UYG62" s="2"/>
      <c r="UYI62" s="2"/>
      <c r="UYK62" s="2"/>
      <c r="UYM62" s="2"/>
      <c r="UYO62" s="2"/>
      <c r="UYQ62" s="2"/>
      <c r="UYS62" s="2"/>
      <c r="UYU62" s="2"/>
      <c r="UYW62" s="2"/>
      <c r="UYY62" s="2"/>
      <c r="UZA62" s="2"/>
      <c r="UZC62" s="2"/>
      <c r="UZE62" s="2"/>
      <c r="UZG62" s="2"/>
      <c r="UZI62" s="2"/>
      <c r="UZK62" s="2"/>
      <c r="UZM62" s="2"/>
      <c r="UZO62" s="2"/>
      <c r="UZQ62" s="2"/>
      <c r="UZS62" s="2"/>
      <c r="UZU62" s="2"/>
      <c r="UZW62" s="2"/>
      <c r="UZY62" s="2"/>
      <c r="VAA62" s="2"/>
      <c r="VAC62" s="2"/>
      <c r="VAE62" s="2"/>
      <c r="VAG62" s="2"/>
      <c r="VAI62" s="2"/>
      <c r="VAK62" s="2"/>
      <c r="VAM62" s="2"/>
      <c r="VAO62" s="2"/>
      <c r="VAQ62" s="2"/>
      <c r="VAS62" s="2"/>
      <c r="VAU62" s="2"/>
      <c r="VAW62" s="2"/>
      <c r="VAY62" s="2"/>
      <c r="VBA62" s="2"/>
      <c r="VBC62" s="2"/>
      <c r="VBE62" s="2"/>
      <c r="VBG62" s="2"/>
      <c r="VBI62" s="2"/>
      <c r="VBK62" s="2"/>
      <c r="VBM62" s="2"/>
      <c r="VBO62" s="2"/>
      <c r="VBQ62" s="2"/>
      <c r="VBS62" s="2"/>
      <c r="VBU62" s="2"/>
      <c r="VBW62" s="2"/>
      <c r="VBY62" s="2"/>
      <c r="VCA62" s="2"/>
      <c r="VCC62" s="2"/>
      <c r="VCE62" s="2"/>
      <c r="VCG62" s="2"/>
      <c r="VCI62" s="2"/>
      <c r="VCK62" s="2"/>
      <c r="VCM62" s="2"/>
      <c r="VCO62" s="2"/>
      <c r="VCQ62" s="2"/>
      <c r="VCS62" s="2"/>
      <c r="VCU62" s="2"/>
      <c r="VCW62" s="2"/>
      <c r="VCY62" s="2"/>
      <c r="VDA62" s="2"/>
      <c r="VDC62" s="2"/>
      <c r="VDE62" s="2"/>
      <c r="VDG62" s="2"/>
      <c r="VDI62" s="2"/>
      <c r="VDK62" s="2"/>
      <c r="VDM62" s="2"/>
      <c r="VDO62" s="2"/>
      <c r="VDQ62" s="2"/>
      <c r="VDS62" s="2"/>
      <c r="VDU62" s="2"/>
      <c r="VDW62" s="2"/>
      <c r="VDY62" s="2"/>
      <c r="VEA62" s="2"/>
      <c r="VEC62" s="2"/>
      <c r="VEE62" s="2"/>
      <c r="VEG62" s="2"/>
      <c r="VEI62" s="2"/>
      <c r="VEK62" s="2"/>
      <c r="VEM62" s="2"/>
      <c r="VEO62" s="2"/>
      <c r="VEQ62" s="2"/>
      <c r="VES62" s="2"/>
      <c r="VEU62" s="2"/>
      <c r="VEW62" s="2"/>
      <c r="VEY62" s="2"/>
      <c r="VFA62" s="2"/>
      <c r="VFC62" s="2"/>
      <c r="VFE62" s="2"/>
      <c r="VFG62" s="2"/>
      <c r="VFI62" s="2"/>
      <c r="VFK62" s="2"/>
      <c r="VFM62" s="2"/>
      <c r="VFO62" s="2"/>
      <c r="VFQ62" s="2"/>
      <c r="VFS62" s="2"/>
      <c r="VFU62" s="2"/>
      <c r="VFW62" s="2"/>
      <c r="VFY62" s="2"/>
      <c r="VGA62" s="2"/>
      <c r="VGC62" s="2"/>
      <c r="VGE62" s="2"/>
      <c r="VGG62" s="2"/>
      <c r="VGI62" s="2"/>
      <c r="VGK62" s="2"/>
      <c r="VGM62" s="2"/>
      <c r="VGO62" s="2"/>
      <c r="VGQ62" s="2"/>
      <c r="VGS62" s="2"/>
      <c r="VGU62" s="2"/>
      <c r="VGW62" s="2"/>
      <c r="VGY62" s="2"/>
      <c r="VHA62" s="2"/>
      <c r="VHC62" s="2"/>
      <c r="VHE62" s="2"/>
      <c r="VHG62" s="2"/>
      <c r="VHI62" s="2"/>
      <c r="VHK62" s="2"/>
      <c r="VHM62" s="2"/>
      <c r="VHO62" s="2"/>
      <c r="VHQ62" s="2"/>
      <c r="VHS62" s="2"/>
      <c r="VHU62" s="2"/>
      <c r="VHW62" s="2"/>
      <c r="VHY62" s="2"/>
      <c r="VIA62" s="2"/>
      <c r="VIC62" s="2"/>
      <c r="VIE62" s="2"/>
      <c r="VIG62" s="2"/>
      <c r="VII62" s="2"/>
      <c r="VIK62" s="2"/>
      <c r="VIM62" s="2"/>
      <c r="VIO62" s="2"/>
      <c r="VIQ62" s="2"/>
      <c r="VIS62" s="2"/>
      <c r="VIU62" s="2"/>
      <c r="VIW62" s="2"/>
      <c r="VIY62" s="2"/>
      <c r="VJA62" s="2"/>
      <c r="VJC62" s="2"/>
      <c r="VJE62" s="2"/>
      <c r="VJG62" s="2"/>
      <c r="VJI62" s="2"/>
      <c r="VJK62" s="2"/>
      <c r="VJM62" s="2"/>
      <c r="VJO62" s="2"/>
      <c r="VJQ62" s="2"/>
      <c r="VJS62" s="2"/>
      <c r="VJU62" s="2"/>
      <c r="VJW62" s="2"/>
      <c r="VJY62" s="2"/>
      <c r="VKA62" s="2"/>
      <c r="VKC62" s="2"/>
      <c r="VKE62" s="2"/>
      <c r="VKG62" s="2"/>
      <c r="VKI62" s="2"/>
      <c r="VKK62" s="2"/>
      <c r="VKM62" s="2"/>
      <c r="VKO62" s="2"/>
      <c r="VKQ62" s="2"/>
      <c r="VKS62" s="2"/>
      <c r="VKU62" s="2"/>
      <c r="VKW62" s="2"/>
      <c r="VKY62" s="2"/>
      <c r="VLA62" s="2"/>
      <c r="VLC62" s="2"/>
      <c r="VLE62" s="2"/>
      <c r="VLG62" s="2"/>
      <c r="VLI62" s="2"/>
      <c r="VLK62" s="2"/>
      <c r="VLM62" s="2"/>
      <c r="VLO62" s="2"/>
      <c r="VLQ62" s="2"/>
      <c r="VLS62" s="2"/>
      <c r="VLU62" s="2"/>
      <c r="VLW62" s="2"/>
      <c r="VLY62" s="2"/>
      <c r="VMA62" s="2"/>
      <c r="VMC62" s="2"/>
      <c r="VME62" s="2"/>
      <c r="VMG62" s="2"/>
      <c r="VMI62" s="2"/>
      <c r="VMK62" s="2"/>
      <c r="VMM62" s="2"/>
      <c r="VMO62" s="2"/>
      <c r="VMQ62" s="2"/>
      <c r="VMS62" s="2"/>
      <c r="VMU62" s="2"/>
      <c r="VMW62" s="2"/>
      <c r="VMY62" s="2"/>
      <c r="VNA62" s="2"/>
      <c r="VNC62" s="2"/>
      <c r="VNE62" s="2"/>
      <c r="VNG62" s="2"/>
      <c r="VNI62" s="2"/>
      <c r="VNK62" s="2"/>
      <c r="VNM62" s="2"/>
      <c r="VNO62" s="2"/>
      <c r="VNQ62" s="2"/>
      <c r="VNS62" s="2"/>
      <c r="VNU62" s="2"/>
      <c r="VNW62" s="2"/>
      <c r="VNY62" s="2"/>
      <c r="VOA62" s="2"/>
      <c r="VOC62" s="2"/>
      <c r="VOE62" s="2"/>
      <c r="VOG62" s="2"/>
      <c r="VOI62" s="2"/>
      <c r="VOK62" s="2"/>
      <c r="VOM62" s="2"/>
      <c r="VOO62" s="2"/>
      <c r="VOQ62" s="2"/>
      <c r="VOS62" s="2"/>
      <c r="VOU62" s="2"/>
      <c r="VOW62" s="2"/>
      <c r="VOY62" s="2"/>
      <c r="VPA62" s="2"/>
      <c r="VPC62" s="2"/>
      <c r="VPE62" s="2"/>
      <c r="VPG62" s="2"/>
      <c r="VPI62" s="2"/>
      <c r="VPK62" s="2"/>
      <c r="VPM62" s="2"/>
      <c r="VPO62" s="2"/>
      <c r="VPQ62" s="2"/>
      <c r="VPS62" s="2"/>
      <c r="VPU62" s="2"/>
      <c r="VPW62" s="2"/>
      <c r="VPY62" s="2"/>
      <c r="VQA62" s="2"/>
      <c r="VQC62" s="2"/>
      <c r="VQE62" s="2"/>
      <c r="VQG62" s="2"/>
      <c r="VQI62" s="2"/>
      <c r="VQK62" s="2"/>
      <c r="VQM62" s="2"/>
      <c r="VQO62" s="2"/>
      <c r="VQQ62" s="2"/>
      <c r="VQS62" s="2"/>
      <c r="VQU62" s="2"/>
      <c r="VQW62" s="2"/>
      <c r="VQY62" s="2"/>
      <c r="VRA62" s="2"/>
      <c r="VRC62" s="2"/>
      <c r="VRE62" s="2"/>
      <c r="VRG62" s="2"/>
      <c r="VRI62" s="2"/>
      <c r="VRK62" s="2"/>
      <c r="VRM62" s="2"/>
      <c r="VRO62" s="2"/>
      <c r="VRQ62" s="2"/>
      <c r="VRS62" s="2"/>
      <c r="VRU62" s="2"/>
      <c r="VRW62" s="2"/>
      <c r="VRY62" s="2"/>
      <c r="VSA62" s="2"/>
      <c r="VSC62" s="2"/>
      <c r="VSE62" s="2"/>
      <c r="VSG62" s="2"/>
      <c r="VSI62" s="2"/>
      <c r="VSK62" s="2"/>
      <c r="VSM62" s="2"/>
      <c r="VSO62" s="2"/>
      <c r="VSQ62" s="2"/>
      <c r="VSS62" s="2"/>
      <c r="VSU62" s="2"/>
      <c r="VSW62" s="2"/>
      <c r="VSY62" s="2"/>
      <c r="VTA62" s="2"/>
      <c r="VTC62" s="2"/>
      <c r="VTE62" s="2"/>
      <c r="VTG62" s="2"/>
      <c r="VTI62" s="2"/>
      <c r="VTK62" s="2"/>
      <c r="VTM62" s="2"/>
      <c r="VTO62" s="2"/>
      <c r="VTQ62" s="2"/>
      <c r="VTS62" s="2"/>
      <c r="VTU62" s="2"/>
      <c r="VTW62" s="2"/>
      <c r="VTY62" s="2"/>
      <c r="VUA62" s="2"/>
      <c r="VUC62" s="2"/>
      <c r="VUE62" s="2"/>
      <c r="VUG62" s="2"/>
      <c r="VUI62" s="2"/>
      <c r="VUK62" s="2"/>
      <c r="VUM62" s="2"/>
      <c r="VUO62" s="2"/>
      <c r="VUQ62" s="2"/>
      <c r="VUS62" s="2"/>
      <c r="VUU62" s="2"/>
      <c r="VUW62" s="2"/>
      <c r="VUY62" s="2"/>
      <c r="VVA62" s="2"/>
      <c r="VVC62" s="2"/>
      <c r="VVE62" s="2"/>
      <c r="VVG62" s="2"/>
      <c r="VVI62" s="2"/>
      <c r="VVK62" s="2"/>
      <c r="VVM62" s="2"/>
      <c r="VVO62" s="2"/>
      <c r="VVQ62" s="2"/>
      <c r="VVS62" s="2"/>
      <c r="VVU62" s="2"/>
      <c r="VVW62" s="2"/>
      <c r="VVY62" s="2"/>
      <c r="VWA62" s="2"/>
      <c r="VWC62" s="2"/>
      <c r="VWE62" s="2"/>
      <c r="VWG62" s="2"/>
      <c r="VWI62" s="2"/>
      <c r="VWK62" s="2"/>
      <c r="VWM62" s="2"/>
      <c r="VWO62" s="2"/>
      <c r="VWQ62" s="2"/>
      <c r="VWS62" s="2"/>
      <c r="VWU62" s="2"/>
      <c r="VWW62" s="2"/>
      <c r="VWY62" s="2"/>
      <c r="VXA62" s="2"/>
      <c r="VXC62" s="2"/>
      <c r="VXE62" s="2"/>
      <c r="VXG62" s="2"/>
      <c r="VXI62" s="2"/>
      <c r="VXK62" s="2"/>
      <c r="VXM62" s="2"/>
      <c r="VXO62" s="2"/>
      <c r="VXQ62" s="2"/>
      <c r="VXS62" s="2"/>
      <c r="VXU62" s="2"/>
      <c r="VXW62" s="2"/>
      <c r="VXY62" s="2"/>
      <c r="VYA62" s="2"/>
      <c r="VYC62" s="2"/>
      <c r="VYE62" s="2"/>
      <c r="VYG62" s="2"/>
      <c r="VYI62" s="2"/>
      <c r="VYK62" s="2"/>
      <c r="VYM62" s="2"/>
      <c r="VYO62" s="2"/>
      <c r="VYQ62" s="2"/>
      <c r="VYS62" s="2"/>
      <c r="VYU62" s="2"/>
      <c r="VYW62" s="2"/>
      <c r="VYY62" s="2"/>
      <c r="VZA62" s="2"/>
      <c r="VZC62" s="2"/>
      <c r="VZE62" s="2"/>
      <c r="VZG62" s="2"/>
      <c r="VZI62" s="2"/>
      <c r="VZK62" s="2"/>
      <c r="VZM62" s="2"/>
      <c r="VZO62" s="2"/>
      <c r="VZQ62" s="2"/>
      <c r="VZS62" s="2"/>
      <c r="VZU62" s="2"/>
      <c r="VZW62" s="2"/>
      <c r="VZY62" s="2"/>
      <c r="WAA62" s="2"/>
      <c r="WAC62" s="2"/>
      <c r="WAE62" s="2"/>
      <c r="WAG62" s="2"/>
      <c r="WAI62" s="2"/>
      <c r="WAK62" s="2"/>
      <c r="WAM62" s="2"/>
      <c r="WAO62" s="2"/>
      <c r="WAQ62" s="2"/>
      <c r="WAS62" s="2"/>
      <c r="WAU62" s="2"/>
      <c r="WAW62" s="2"/>
      <c r="WAY62" s="2"/>
      <c r="WBA62" s="2"/>
      <c r="WBC62" s="2"/>
      <c r="WBE62" s="2"/>
      <c r="WBG62" s="2"/>
      <c r="WBI62" s="2"/>
      <c r="WBK62" s="2"/>
      <c r="WBM62" s="2"/>
      <c r="WBO62" s="2"/>
      <c r="WBQ62" s="2"/>
      <c r="WBS62" s="2"/>
      <c r="WBU62" s="2"/>
      <c r="WBW62" s="2"/>
      <c r="WBY62" s="2"/>
      <c r="WCA62" s="2"/>
      <c r="WCC62" s="2"/>
      <c r="WCE62" s="2"/>
      <c r="WCG62" s="2"/>
      <c r="WCI62" s="2"/>
      <c r="WCK62" s="2"/>
      <c r="WCM62" s="2"/>
      <c r="WCO62" s="2"/>
      <c r="WCQ62" s="2"/>
      <c r="WCS62" s="2"/>
      <c r="WCU62" s="2"/>
      <c r="WCW62" s="2"/>
      <c r="WCY62" s="2"/>
      <c r="WDA62" s="2"/>
      <c r="WDC62" s="2"/>
      <c r="WDE62" s="2"/>
      <c r="WDG62" s="2"/>
      <c r="WDI62" s="2"/>
      <c r="WDK62" s="2"/>
      <c r="WDM62" s="2"/>
      <c r="WDO62" s="2"/>
      <c r="WDQ62" s="2"/>
      <c r="WDS62" s="2"/>
      <c r="WDU62" s="2"/>
      <c r="WDW62" s="2"/>
      <c r="WDY62" s="2"/>
      <c r="WEA62" s="2"/>
      <c r="WEC62" s="2"/>
      <c r="WEE62" s="2"/>
      <c r="WEG62" s="2"/>
      <c r="WEI62" s="2"/>
      <c r="WEK62" s="2"/>
      <c r="WEM62" s="2"/>
      <c r="WEO62" s="2"/>
      <c r="WEQ62" s="2"/>
      <c r="WES62" s="2"/>
      <c r="WEU62" s="2"/>
      <c r="WEW62" s="2"/>
      <c r="WEY62" s="2"/>
      <c r="WFA62" s="2"/>
      <c r="WFC62" s="2"/>
      <c r="WFE62" s="2"/>
      <c r="WFG62" s="2"/>
      <c r="WFI62" s="2"/>
      <c r="WFK62" s="2"/>
      <c r="WFM62" s="2"/>
      <c r="WFO62" s="2"/>
      <c r="WFQ62" s="2"/>
      <c r="WFS62" s="2"/>
      <c r="WFU62" s="2"/>
      <c r="WFW62" s="2"/>
      <c r="WFY62" s="2"/>
      <c r="WGA62" s="2"/>
      <c r="WGC62" s="2"/>
      <c r="WGE62" s="2"/>
      <c r="WGG62" s="2"/>
      <c r="WGI62" s="2"/>
      <c r="WGK62" s="2"/>
      <c r="WGM62" s="2"/>
      <c r="WGO62" s="2"/>
      <c r="WGQ62" s="2"/>
      <c r="WGS62" s="2"/>
      <c r="WGU62" s="2"/>
      <c r="WGW62" s="2"/>
      <c r="WGY62" s="2"/>
      <c r="WHA62" s="2"/>
      <c r="WHC62" s="2"/>
      <c r="WHE62" s="2"/>
      <c r="WHG62" s="2"/>
      <c r="WHI62" s="2"/>
      <c r="WHK62" s="2"/>
      <c r="WHM62" s="2"/>
      <c r="WHO62" s="2"/>
      <c r="WHQ62" s="2"/>
      <c r="WHS62" s="2"/>
      <c r="WHU62" s="2"/>
      <c r="WHW62" s="2"/>
      <c r="WHY62" s="2"/>
      <c r="WIA62" s="2"/>
      <c r="WIC62" s="2"/>
      <c r="WIE62" s="2"/>
      <c r="WIG62" s="2"/>
      <c r="WII62" s="2"/>
      <c r="WIK62" s="2"/>
      <c r="WIM62" s="2"/>
      <c r="WIO62" s="2"/>
      <c r="WIQ62" s="2"/>
      <c r="WIS62" s="2"/>
      <c r="WIU62" s="2"/>
      <c r="WIW62" s="2"/>
      <c r="WIY62" s="2"/>
      <c r="WJA62" s="2"/>
      <c r="WJC62" s="2"/>
      <c r="WJE62" s="2"/>
      <c r="WJG62" s="2"/>
      <c r="WJI62" s="2"/>
      <c r="WJK62" s="2"/>
      <c r="WJM62" s="2"/>
      <c r="WJO62" s="2"/>
      <c r="WJQ62" s="2"/>
      <c r="WJS62" s="2"/>
      <c r="WJU62" s="2"/>
      <c r="WJW62" s="2"/>
      <c r="WJY62" s="2"/>
      <c r="WKA62" s="2"/>
      <c r="WKC62" s="2"/>
      <c r="WKE62" s="2"/>
      <c r="WKG62" s="2"/>
      <c r="WKI62" s="2"/>
      <c r="WKK62" s="2"/>
      <c r="WKM62" s="2"/>
      <c r="WKO62" s="2"/>
      <c r="WKQ62" s="2"/>
      <c r="WKS62" s="2"/>
      <c r="WKU62" s="2"/>
      <c r="WKW62" s="2"/>
      <c r="WKY62" s="2"/>
      <c r="WLA62" s="2"/>
      <c r="WLC62" s="2"/>
      <c r="WLE62" s="2"/>
      <c r="WLG62" s="2"/>
      <c r="WLI62" s="2"/>
      <c r="WLK62" s="2"/>
      <c r="WLM62" s="2"/>
      <c r="WLO62" s="2"/>
      <c r="WLQ62" s="2"/>
      <c r="WLS62" s="2"/>
      <c r="WLU62" s="2"/>
      <c r="WLW62" s="2"/>
      <c r="WLY62" s="2"/>
      <c r="WMA62" s="2"/>
      <c r="WMC62" s="2"/>
      <c r="WME62" s="2"/>
      <c r="WMG62" s="2"/>
      <c r="WMI62" s="2"/>
      <c r="WMK62" s="2"/>
      <c r="WMM62" s="2"/>
      <c r="WMO62" s="2"/>
      <c r="WMQ62" s="2"/>
      <c r="WMS62" s="2"/>
      <c r="WMU62" s="2"/>
      <c r="WMW62" s="2"/>
      <c r="WMY62" s="2"/>
      <c r="WNA62" s="2"/>
      <c r="WNC62" s="2"/>
      <c r="WNE62" s="2"/>
      <c r="WNG62" s="2"/>
      <c r="WNI62" s="2"/>
      <c r="WNK62" s="2"/>
      <c r="WNM62" s="2"/>
      <c r="WNO62" s="2"/>
      <c r="WNQ62" s="2"/>
      <c r="WNS62" s="2"/>
      <c r="WNU62" s="2"/>
      <c r="WNW62" s="2"/>
      <c r="WNY62" s="2"/>
      <c r="WOA62" s="2"/>
      <c r="WOC62" s="2"/>
      <c r="WOE62" s="2"/>
      <c r="WOG62" s="2"/>
      <c r="WOI62" s="2"/>
      <c r="WOK62" s="2"/>
      <c r="WOM62" s="2"/>
      <c r="WOO62" s="2"/>
      <c r="WOQ62" s="2"/>
      <c r="WOS62" s="2"/>
      <c r="WOU62" s="2"/>
      <c r="WOW62" s="2"/>
      <c r="WOY62" s="2"/>
      <c r="WPA62" s="2"/>
      <c r="WPC62" s="2"/>
      <c r="WPE62" s="2"/>
      <c r="WPG62" s="2"/>
      <c r="WPI62" s="2"/>
      <c r="WPK62" s="2"/>
      <c r="WPM62" s="2"/>
      <c r="WPO62" s="2"/>
      <c r="WPQ62" s="2"/>
      <c r="WPS62" s="2"/>
      <c r="WPU62" s="2"/>
      <c r="WPW62" s="2"/>
      <c r="WPY62" s="2"/>
      <c r="WQA62" s="2"/>
      <c r="WQC62" s="2"/>
      <c r="WQE62" s="2"/>
      <c r="WQG62" s="2"/>
      <c r="WQI62" s="2"/>
      <c r="WQK62" s="2"/>
      <c r="WQM62" s="2"/>
      <c r="WQO62" s="2"/>
      <c r="WQQ62" s="2"/>
      <c r="WQS62" s="2"/>
      <c r="WQU62" s="2"/>
      <c r="WQW62" s="2"/>
      <c r="WQY62" s="2"/>
      <c r="WRA62" s="2"/>
      <c r="WRC62" s="2"/>
      <c r="WRE62" s="2"/>
      <c r="WRG62" s="2"/>
      <c r="WRI62" s="2"/>
      <c r="WRK62" s="2"/>
      <c r="WRM62" s="2"/>
      <c r="WRO62" s="2"/>
      <c r="WRQ62" s="2"/>
      <c r="WRS62" s="2"/>
      <c r="WRU62" s="2"/>
      <c r="WRW62" s="2"/>
      <c r="WRY62" s="2"/>
      <c r="WSA62" s="2"/>
      <c r="WSC62" s="2"/>
      <c r="WSE62" s="2"/>
      <c r="WSG62" s="2"/>
      <c r="WSI62" s="2"/>
      <c r="WSK62" s="2"/>
      <c r="WSM62" s="2"/>
      <c r="WSO62" s="2"/>
      <c r="WSQ62" s="2"/>
      <c r="WSS62" s="2"/>
      <c r="WSU62" s="2"/>
      <c r="WSW62" s="2"/>
      <c r="WSY62" s="2"/>
      <c r="WTA62" s="2"/>
      <c r="WTC62" s="2"/>
      <c r="WTE62" s="2"/>
      <c r="WTG62" s="2"/>
      <c r="WTI62" s="2"/>
      <c r="WTK62" s="2"/>
      <c r="WTM62" s="2"/>
      <c r="WTO62" s="2"/>
      <c r="WTQ62" s="2"/>
      <c r="WTS62" s="2"/>
      <c r="WTU62" s="2"/>
      <c r="WTW62" s="2"/>
      <c r="WTY62" s="2"/>
      <c r="WUA62" s="2"/>
      <c r="WUC62" s="2"/>
      <c r="WUE62" s="2"/>
      <c r="WUG62" s="2"/>
      <c r="WUI62" s="2"/>
      <c r="WUK62" s="2"/>
      <c r="WUM62" s="2"/>
      <c r="WUO62" s="2"/>
      <c r="WUQ62" s="2"/>
      <c r="WUS62" s="2"/>
      <c r="WUU62" s="2"/>
      <c r="WUW62" s="2"/>
      <c r="WUY62" s="2"/>
      <c r="WVA62" s="2"/>
      <c r="WVC62" s="2"/>
      <c r="WVE62" s="2"/>
      <c r="WVG62" s="2"/>
      <c r="WVI62" s="2"/>
      <c r="WVK62" s="2"/>
      <c r="WVM62" s="2"/>
      <c r="WVO62" s="2"/>
      <c r="WVQ62" s="2"/>
      <c r="WVS62" s="2"/>
      <c r="WVU62" s="2"/>
      <c r="WVW62" s="2"/>
      <c r="WVY62" s="2"/>
      <c r="WWA62" s="2"/>
      <c r="WWC62" s="2"/>
      <c r="WWE62" s="2"/>
      <c r="WWG62" s="2"/>
      <c r="WWI62" s="2"/>
      <c r="WWK62" s="2"/>
      <c r="WWM62" s="2"/>
      <c r="WWO62" s="2"/>
      <c r="WWQ62" s="2"/>
      <c r="WWS62" s="2"/>
      <c r="WWU62" s="2"/>
      <c r="WWW62" s="2"/>
      <c r="WWY62" s="2"/>
      <c r="WXA62" s="2"/>
      <c r="WXC62" s="2"/>
      <c r="WXE62" s="2"/>
      <c r="WXG62" s="2"/>
      <c r="WXI62" s="2"/>
      <c r="WXK62" s="2"/>
      <c r="WXM62" s="2"/>
      <c r="WXO62" s="2"/>
      <c r="WXQ62" s="2"/>
      <c r="WXS62" s="2"/>
      <c r="WXU62" s="2"/>
      <c r="WXW62" s="2"/>
      <c r="WXY62" s="2"/>
      <c r="WYA62" s="2"/>
      <c r="WYC62" s="2"/>
      <c r="WYE62" s="2"/>
      <c r="WYG62" s="2"/>
      <c r="WYI62" s="2"/>
      <c r="WYK62" s="2"/>
      <c r="WYM62" s="2"/>
      <c r="WYO62" s="2"/>
      <c r="WYQ62" s="2"/>
      <c r="WYS62" s="2"/>
      <c r="WYU62" s="2"/>
      <c r="WYW62" s="2"/>
      <c r="WYY62" s="2"/>
      <c r="WZA62" s="2"/>
      <c r="WZC62" s="2"/>
      <c r="WZE62" s="2"/>
      <c r="WZG62" s="2"/>
      <c r="WZI62" s="2"/>
      <c r="WZK62" s="2"/>
      <c r="WZM62" s="2"/>
      <c r="WZO62" s="2"/>
      <c r="WZQ62" s="2"/>
      <c r="WZS62" s="2"/>
      <c r="WZU62" s="2"/>
      <c r="WZW62" s="2"/>
      <c r="WZY62" s="2"/>
      <c r="XAA62" s="2"/>
      <c r="XAC62" s="2"/>
      <c r="XAE62" s="2"/>
      <c r="XAG62" s="2"/>
      <c r="XAI62" s="2"/>
      <c r="XAK62" s="2"/>
      <c r="XAM62" s="2"/>
      <c r="XAO62" s="2"/>
      <c r="XAQ62" s="2"/>
      <c r="XAS62" s="2"/>
      <c r="XAU62" s="2"/>
      <c r="XAW62" s="2"/>
      <c r="XAY62" s="2"/>
      <c r="XBA62" s="2"/>
      <c r="XBC62" s="2"/>
      <c r="XBE62" s="2"/>
      <c r="XBG62" s="2"/>
      <c r="XBI62" s="2"/>
      <c r="XBK62" s="2"/>
      <c r="XBM62" s="2"/>
      <c r="XBO62" s="2"/>
      <c r="XBQ62" s="2"/>
      <c r="XBS62" s="2"/>
      <c r="XBU62" s="2"/>
      <c r="XBW62" s="2"/>
      <c r="XBY62" s="2"/>
      <c r="XCA62" s="2"/>
      <c r="XCC62" s="2"/>
      <c r="XCE62" s="2"/>
      <c r="XCG62" s="2"/>
      <c r="XCI62" s="2"/>
      <c r="XCK62" s="2"/>
      <c r="XCM62" s="2"/>
      <c r="XCO62" s="2"/>
      <c r="XCQ62" s="2"/>
      <c r="XCS62" s="2"/>
      <c r="XCU62" s="2"/>
      <c r="XCW62" s="2"/>
      <c r="XCY62" s="2"/>
      <c r="XDA62" s="2"/>
      <c r="XDC62" s="2"/>
      <c r="XDE62" s="2"/>
      <c r="XDG62" s="2"/>
      <c r="XDI62" s="2"/>
      <c r="XDK62" s="2"/>
      <c r="XDM62" s="2"/>
      <c r="XDO62" s="2"/>
      <c r="XDQ62" s="2"/>
      <c r="XDS62" s="2"/>
      <c r="XDU62" s="2"/>
      <c r="XDW62" s="2"/>
      <c r="XDY62" s="2"/>
      <c r="XEA62" s="2"/>
      <c r="XEC62" s="2"/>
      <c r="XEE62" s="2"/>
      <c r="XEG62" s="2"/>
      <c r="XEI62" s="2"/>
      <c r="XEK62" s="2"/>
      <c r="XEM62" s="2"/>
      <c r="XEO62" s="2"/>
      <c r="XEQ62" s="2"/>
      <c r="XES62" s="2"/>
      <c r="XEU62" s="2"/>
      <c r="XEW62" s="2"/>
      <c r="XEY62" s="2"/>
      <c r="XFA62" s="2"/>
      <c r="XFC62" s="2"/>
    </row>
    <row r="63" spans="1:1023 1025:2047 2049:3071 3073:4095 4097:5119 5121:6143 6145:7167 7169:8191 8193:9215 9217:10239 10241:11263 11265:12287 12289:13311 13313:14335 14337:15359 15361:16383" x14ac:dyDescent="0.25">
      <c r="J63" s="366"/>
    </row>
    <row r="64" spans="1:1023 1025:2047 2049:3071 3073:4095 4097:5119 5121:6143 6145:7167 7169:8191 8193:9215 9217:10239 10241:11263 11265:12287 12289:13311 13313:14335 14337:15359 15361:16383" x14ac:dyDescent="0.25">
      <c r="D64" s="366"/>
      <c r="E64" s="366"/>
      <c r="F64" s="366"/>
      <c r="G64" s="366"/>
      <c r="H64" s="366"/>
      <c r="I64" s="366"/>
      <c r="J64" s="366"/>
    </row>
  </sheetData>
  <sheetProtection formatColumns="0" selectLockedCells="1" selectUnlockedCells="1"/>
  <mergeCells count="33"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K4:L4"/>
    <mergeCell ref="O4:P4"/>
    <mergeCell ref="K24:L24"/>
    <mergeCell ref="I5:J5"/>
    <mergeCell ref="K5:L5"/>
    <mergeCell ref="O5:P5"/>
    <mergeCell ref="O24:P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ignoredErrors>
    <ignoredError sqref="E33:H3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27C4100E-9039-4D9F-AF34-85C8A47746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11" id="{FB25520C-A544-4EE9-9E07-7241B5DA5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0" id="{E3E9E787-872D-4145-A516-778CEE5667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  <x14:conditionalFormatting xmlns:xm="http://schemas.microsoft.com/office/excel/2006/main">
          <x14:cfRule type="iconSet" priority="13" id="{D5DEE34B-E155-43C1-BFC6-99FFED295C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14" id="{2647985D-D1CC-48D1-A7C5-C7C31BE672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15" id="{C97D2634-B7D1-4129-99A6-E667BDAC26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6" id="{BC1793CB-A9AC-4698-8D19-C9898C9AC23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17" id="{523DD583-AA5F-4990-809D-D02E25A7482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18" id="{1B734C9C-D340-40C2-9ED0-E54B5D1CDBC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B3300B11-DFF5-4ADD-A335-7D344A9CBDD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8" id="{FF2FEE98-D6EA-4CEB-8717-8691584E7B2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9" id="{51EF5AD7-F6DF-46AD-AD6F-BAD7E9F812E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4" id="{204F511B-F336-4E85-B52D-E4778C43192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5" id="{B6F4F6C4-E9AE-4073-BF57-8CDDF8C937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6" id="{D99A88F8-5A6C-4177-871B-64F0480184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" id="{10A2CFE6-04CC-427D-8B32-D8A4DB4B59F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2" id="{4888A52F-B323-45C6-8FE5-718F0F9271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3" id="{BF6F699F-1157-452D-8A02-356E3CA5D0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style="12" customWidth="1"/>
    <col min="17" max="18" width="9.140625" style="40"/>
    <col min="19" max="19" width="10.85546875" customWidth="1"/>
  </cols>
  <sheetData>
    <row r="1" spans="1:19" ht="15.75" x14ac:dyDescent="0.25">
      <c r="A1" s="35" t="s">
        <v>92</v>
      </c>
      <c r="B1" s="5"/>
    </row>
    <row r="3" spans="1:19" ht="15.75" thickBot="1" x14ac:dyDescent="0.3"/>
    <row r="4" spans="1:19" x14ac:dyDescent="0.25">
      <c r="A4" s="437" t="s">
        <v>16</v>
      </c>
      <c r="B4" s="451"/>
      <c r="C4" s="451"/>
      <c r="D4" s="451"/>
      <c r="E4" s="454" t="s">
        <v>1</v>
      </c>
      <c r="F4" s="455"/>
      <c r="G4" s="450" t="s">
        <v>104</v>
      </c>
      <c r="H4" s="450"/>
      <c r="I4" s="148" t="s">
        <v>0</v>
      </c>
      <c r="K4" s="456" t="s">
        <v>19</v>
      </c>
      <c r="L4" s="450"/>
      <c r="M4" s="448" t="s">
        <v>104</v>
      </c>
      <c r="N4" s="449"/>
      <c r="O4" s="148" t="s">
        <v>0</v>
      </c>
      <c r="P4"/>
      <c r="Q4" s="462" t="s">
        <v>22</v>
      </c>
      <c r="R4" s="450"/>
      <c r="S4" s="148" t="s">
        <v>0</v>
      </c>
    </row>
    <row r="5" spans="1:19" x14ac:dyDescent="0.25">
      <c r="A5" s="452"/>
      <c r="B5" s="453"/>
      <c r="C5" s="453"/>
      <c r="D5" s="453"/>
      <c r="E5" s="457" t="s">
        <v>159</v>
      </c>
      <c r="F5" s="458"/>
      <c r="G5" s="459" t="str">
        <f>E5</f>
        <v>jan-jun</v>
      </c>
      <c r="H5" s="459"/>
      <c r="I5" s="149" t="s">
        <v>133</v>
      </c>
      <c r="K5" s="460" t="str">
        <f>E5</f>
        <v>jan-jun</v>
      </c>
      <c r="L5" s="459"/>
      <c r="M5" s="461" t="str">
        <f>E5</f>
        <v>jan-jun</v>
      </c>
      <c r="N5" s="447"/>
      <c r="O5" s="149" t="str">
        <f>I5</f>
        <v>2022 /2021</v>
      </c>
      <c r="P5"/>
      <c r="Q5" s="460" t="str">
        <f>E5</f>
        <v>jan-jun</v>
      </c>
      <c r="R5" s="458"/>
      <c r="S5" s="149" t="str">
        <f>O5</f>
        <v>2022 /2021</v>
      </c>
    </row>
    <row r="6" spans="1:19" ht="19.5" customHeight="1" thickBot="1" x14ac:dyDescent="0.3">
      <c r="A6" s="438"/>
      <c r="B6" s="464"/>
      <c r="C6" s="464"/>
      <c r="D6" s="464"/>
      <c r="E6" s="117">
        <v>2021</v>
      </c>
      <c r="F6" s="164">
        <v>2022</v>
      </c>
      <c r="G6" s="155">
        <f>E6</f>
        <v>2021</v>
      </c>
      <c r="H6" s="157">
        <f>F6</f>
        <v>2022</v>
      </c>
      <c r="I6" s="149" t="s">
        <v>1</v>
      </c>
      <c r="K6" s="154">
        <f>E6</f>
        <v>2021</v>
      </c>
      <c r="L6" s="158">
        <f>F6</f>
        <v>2022</v>
      </c>
      <c r="M6" s="156">
        <f>G6</f>
        <v>2021</v>
      </c>
      <c r="N6" s="157">
        <f>H6</f>
        <v>2022</v>
      </c>
      <c r="O6" s="322">
        <v>1000</v>
      </c>
      <c r="P6"/>
      <c r="Q6" s="200">
        <f>E6</f>
        <v>2021</v>
      </c>
      <c r="R6" s="158">
        <f>F6</f>
        <v>2022</v>
      </c>
      <c r="S6" s="149"/>
    </row>
    <row r="7" spans="1:19" ht="24" customHeight="1" thickBot="1" x14ac:dyDescent="0.3">
      <c r="A7" s="17" t="s">
        <v>20</v>
      </c>
      <c r="B7" s="18"/>
      <c r="C7" s="18"/>
      <c r="D7" s="18"/>
      <c r="E7" s="46">
        <v>774317.8400000009</v>
      </c>
      <c r="F7" s="171">
        <v>724976.19000000134</v>
      </c>
      <c r="G7" s="305">
        <f>E7/E15</f>
        <v>0.47336871716083934</v>
      </c>
      <c r="H7" s="306">
        <f>F7/F15</f>
        <v>0.46802042459148607</v>
      </c>
      <c r="I7" s="190">
        <f t="shared" ref="I7:I11" si="0">(F7-E7)/E7</f>
        <v>-6.3722734323155339E-2</v>
      </c>
      <c r="J7" s="51"/>
      <c r="K7" s="46">
        <v>209934.74700000015</v>
      </c>
      <c r="L7" s="171">
        <v>199995.27100000012</v>
      </c>
      <c r="M7" s="305">
        <f>K7/K15</f>
        <v>0.47903702714586227</v>
      </c>
      <c r="N7" s="306">
        <f>L7/L15</f>
        <v>0.46226289778882584</v>
      </c>
      <c r="O7" s="190">
        <f t="shared" ref="O7:O18" si="1">(L7-K7)/K7</f>
        <v>-4.7345549710263148E-2</v>
      </c>
      <c r="P7" s="51"/>
      <c r="Q7" s="295">
        <f t="shared" ref="Q7:Q18" si="2">(K7/E7)*10</f>
        <v>2.7112218801519528</v>
      </c>
      <c r="R7" s="296">
        <f t="shared" ref="R7:R18" si="3">(L7/F7)*10</f>
        <v>2.7586460598105953</v>
      </c>
      <c r="S7" s="67">
        <f>(R7-Q7)/Q7</f>
        <v>1.7491810613443636E-2</v>
      </c>
    </row>
    <row r="8" spans="1:19" s="8" customFormat="1" ht="24" customHeight="1" x14ac:dyDescent="0.25">
      <c r="A8" s="57"/>
      <c r="B8" s="205" t="s">
        <v>33</v>
      </c>
      <c r="C8" s="205"/>
      <c r="D8" s="206"/>
      <c r="E8" s="297">
        <v>625792.88000000105</v>
      </c>
      <c r="F8" s="298">
        <v>559313.91000000143</v>
      </c>
      <c r="G8" s="307">
        <f>E8/E7</f>
        <v>0.80818605445019875</v>
      </c>
      <c r="H8" s="308">
        <f>F8/F7</f>
        <v>0.77149279895661182</v>
      </c>
      <c r="I8" s="245">
        <f t="shared" si="0"/>
        <v>-0.10623158576045082</v>
      </c>
      <c r="J8" s="56"/>
      <c r="K8" s="297">
        <v>193697.50600000014</v>
      </c>
      <c r="L8" s="298">
        <v>179800.98000000016</v>
      </c>
      <c r="M8" s="312">
        <f>K8/K7</f>
        <v>0.92265577170033697</v>
      </c>
      <c r="N8" s="308">
        <f>L8/L7</f>
        <v>0.89902615747349368</v>
      </c>
      <c r="O8" s="246">
        <f t="shared" si="1"/>
        <v>-7.174344309833279E-2</v>
      </c>
      <c r="P8" s="56"/>
      <c r="Q8" s="299">
        <f t="shared" si="2"/>
        <v>3.0952334580732179</v>
      </c>
      <c r="R8" s="300">
        <f t="shared" si="3"/>
        <v>3.2146702734426844</v>
      </c>
      <c r="S8" s="210">
        <f t="shared" ref="S8:S18" si="4">(R8-Q8)/Q8</f>
        <v>3.8587336621715082E-2</v>
      </c>
    </row>
    <row r="9" spans="1:19" ht="24" customHeight="1" x14ac:dyDescent="0.25">
      <c r="A9" s="13"/>
      <c r="B9" s="1" t="s">
        <v>37</v>
      </c>
      <c r="D9" s="1"/>
      <c r="E9" s="268">
        <v>94670.989999999918</v>
      </c>
      <c r="F9" s="269">
        <v>115684.21</v>
      </c>
      <c r="G9" s="309">
        <f>E9/E7</f>
        <v>0.12226373345601828</v>
      </c>
      <c r="H9" s="259">
        <f>F9/F7</f>
        <v>0.15956966807420225</v>
      </c>
      <c r="I9" s="210">
        <f t="shared" ref="I9:I10" si="5">(F9-E9)/E9</f>
        <v>0.22196049708575041</v>
      </c>
      <c r="J9" s="7"/>
      <c r="K9" s="268">
        <v>12049.124000000003</v>
      </c>
      <c r="L9" s="269">
        <v>15947.438999999997</v>
      </c>
      <c r="M9" s="309">
        <f>K9/K7</f>
        <v>5.7394615099138374E-2</v>
      </c>
      <c r="N9" s="259">
        <f>L9/L7</f>
        <v>7.9739080430556719E-2</v>
      </c>
      <c r="O9" s="210">
        <f t="shared" si="1"/>
        <v>0.32353513832208813</v>
      </c>
      <c r="P9" s="7"/>
      <c r="Q9" s="299">
        <f t="shared" si="2"/>
        <v>1.2727366641037572</v>
      </c>
      <c r="R9" s="300">
        <f t="shared" si="3"/>
        <v>1.378532039938726</v>
      </c>
      <c r="S9" s="210">
        <f t="shared" si="4"/>
        <v>8.3124324786752621E-2</v>
      </c>
    </row>
    <row r="10" spans="1:19" ht="24" customHeight="1" thickBot="1" x14ac:dyDescent="0.3">
      <c r="A10" s="13"/>
      <c r="B10" s="1" t="s">
        <v>36</v>
      </c>
      <c r="D10" s="1"/>
      <c r="E10" s="268">
        <v>53853.969999999987</v>
      </c>
      <c r="F10" s="269">
        <v>49978.07</v>
      </c>
      <c r="G10" s="309">
        <f>E10/E7</f>
        <v>6.9550212093782995E-2</v>
      </c>
      <c r="H10" s="259">
        <f>F10/F7</f>
        <v>6.8937532969186074E-2</v>
      </c>
      <c r="I10" s="218">
        <f t="shared" si="5"/>
        <v>-7.1970552960162235E-2</v>
      </c>
      <c r="J10" s="7"/>
      <c r="K10" s="268">
        <v>4188.1169999999993</v>
      </c>
      <c r="L10" s="269">
        <v>4246.851999999999</v>
      </c>
      <c r="M10" s="309">
        <f>K10/K7</f>
        <v>1.9949613200524619E-2</v>
      </c>
      <c r="N10" s="259">
        <f>L10/L7</f>
        <v>2.1234762095949742E-2</v>
      </c>
      <c r="O10" s="248">
        <f t="shared" si="1"/>
        <v>1.4024202284702095E-2</v>
      </c>
      <c r="P10" s="7"/>
      <c r="Q10" s="299">
        <f t="shared" si="2"/>
        <v>0.77768027129661932</v>
      </c>
      <c r="R10" s="300">
        <f t="shared" si="3"/>
        <v>0.84974309732248532</v>
      </c>
      <c r="S10" s="210">
        <f t="shared" si="4"/>
        <v>9.2663821734498039E-2</v>
      </c>
    </row>
    <row r="11" spans="1:19" ht="24" customHeight="1" thickBot="1" x14ac:dyDescent="0.3">
      <c r="A11" s="17" t="s">
        <v>21</v>
      </c>
      <c r="B11" s="18"/>
      <c r="C11" s="18"/>
      <c r="D11" s="18"/>
      <c r="E11" s="46">
        <v>861442.64000000327</v>
      </c>
      <c r="F11" s="171">
        <v>824050.63000000268</v>
      </c>
      <c r="G11" s="305">
        <f>E11/E15</f>
        <v>0.5266312828391605</v>
      </c>
      <c r="H11" s="306">
        <f>F11/F15</f>
        <v>0.53197957540851393</v>
      </c>
      <c r="I11" s="190">
        <f t="shared" si="0"/>
        <v>-4.3406267885695154E-2</v>
      </c>
      <c r="J11" s="51"/>
      <c r="K11" s="46">
        <v>228308.50999999992</v>
      </c>
      <c r="L11" s="171">
        <v>232648.73299999937</v>
      </c>
      <c r="M11" s="305">
        <f>K11/K15</f>
        <v>0.52096297285413762</v>
      </c>
      <c r="N11" s="306">
        <f>L11/L15</f>
        <v>0.53773710221117421</v>
      </c>
      <c r="O11" s="190">
        <f t="shared" si="1"/>
        <v>1.9010342628049418E-2</v>
      </c>
      <c r="P11" s="7"/>
      <c r="Q11" s="301">
        <f t="shared" si="2"/>
        <v>2.6503042616975527</v>
      </c>
      <c r="R11" s="302">
        <f t="shared" si="3"/>
        <v>2.8232334826319909</v>
      </c>
      <c r="S11" s="69">
        <f t="shared" si="4"/>
        <v>6.5248818195566299E-2</v>
      </c>
    </row>
    <row r="12" spans="1:19" s="8" customFormat="1" ht="24" customHeight="1" x14ac:dyDescent="0.25">
      <c r="A12" s="57"/>
      <c r="B12" s="4" t="s">
        <v>33</v>
      </c>
      <c r="C12" s="4"/>
      <c r="D12" s="4"/>
      <c r="E12" s="251">
        <v>697895.28000000329</v>
      </c>
      <c r="F12" s="252">
        <v>633361.06000000262</v>
      </c>
      <c r="G12" s="309">
        <f>E12/E11</f>
        <v>0.81014712714940673</v>
      </c>
      <c r="H12" s="259">
        <f>F12/F11</f>
        <v>0.76859483743128809</v>
      </c>
      <c r="I12" s="245">
        <f t="shared" ref="I12:I18" si="6">(F12-E12)/E12</f>
        <v>-9.2469775694715067E-2</v>
      </c>
      <c r="J12" s="56"/>
      <c r="K12" s="251">
        <v>211954.96799999994</v>
      </c>
      <c r="L12" s="252">
        <v>212807.45499999938</v>
      </c>
      <c r="M12" s="309">
        <f>K12/K11</f>
        <v>0.92837086098980726</v>
      </c>
      <c r="N12" s="259">
        <f>L12/L11</f>
        <v>0.91471572725048944</v>
      </c>
      <c r="O12" s="245">
        <f t="shared" si="1"/>
        <v>4.0220194319740641E-3</v>
      </c>
      <c r="P12" s="56"/>
      <c r="Q12" s="299">
        <f t="shared" si="2"/>
        <v>3.0370597720620625</v>
      </c>
      <c r="R12" s="300">
        <f t="shared" si="3"/>
        <v>3.3599706145495984</v>
      </c>
      <c r="S12" s="210">
        <f t="shared" si="4"/>
        <v>0.10632350586511186</v>
      </c>
    </row>
    <row r="13" spans="1:19" ht="24" customHeight="1" x14ac:dyDescent="0.25">
      <c r="A13" s="13"/>
      <c r="B13" s="4" t="s">
        <v>37</v>
      </c>
      <c r="D13" s="4"/>
      <c r="E13" s="235">
        <v>76853.61000000003</v>
      </c>
      <c r="F13" s="236">
        <v>72797.780000000028</v>
      </c>
      <c r="G13" s="309">
        <f>E13/E11</f>
        <v>8.9215005656093055E-2</v>
      </c>
      <c r="H13" s="259">
        <f>F13/F11</f>
        <v>8.8341392324400983E-2</v>
      </c>
      <c r="I13" s="210">
        <f t="shared" ref="I13:I14" si="7">(F13-E13)/E13</f>
        <v>-5.2773448117791735E-2</v>
      </c>
      <c r="J13" s="212"/>
      <c r="K13" s="235">
        <v>8822.3429999999898</v>
      </c>
      <c r="L13" s="236">
        <v>8510.041999999994</v>
      </c>
      <c r="M13" s="309">
        <f>K13/K11</f>
        <v>3.8642199539561592E-2</v>
      </c>
      <c r="N13" s="259">
        <f>L13/L11</f>
        <v>3.6578931207848088E-2</v>
      </c>
      <c r="O13" s="210">
        <f t="shared" si="1"/>
        <v>-3.5398873065805331E-2</v>
      </c>
      <c r="P13" s="212"/>
      <c r="Q13" s="299">
        <f t="shared" si="2"/>
        <v>1.1479412613148539</v>
      </c>
      <c r="R13" s="300">
        <f t="shared" si="3"/>
        <v>1.168997461186315</v>
      </c>
      <c r="S13" s="210">
        <f t="shared" si="4"/>
        <v>1.8342576036811602E-2</v>
      </c>
    </row>
    <row r="14" spans="1:19" ht="24" customHeight="1" thickBot="1" x14ac:dyDescent="0.3">
      <c r="A14" s="13"/>
      <c r="B14" s="1" t="s">
        <v>36</v>
      </c>
      <c r="D14" s="1"/>
      <c r="E14" s="235">
        <v>86693.749999999971</v>
      </c>
      <c r="F14" s="236">
        <v>117891.79000000002</v>
      </c>
      <c r="G14" s="309">
        <f>E14/E11</f>
        <v>0.1006378671945002</v>
      </c>
      <c r="H14" s="259">
        <f>F14/F11</f>
        <v>0.14306377024431088</v>
      </c>
      <c r="I14" s="218">
        <f t="shared" si="7"/>
        <v>0.35986492682575227</v>
      </c>
      <c r="J14" s="212"/>
      <c r="K14" s="235">
        <v>7531.198999999996</v>
      </c>
      <c r="L14" s="236">
        <v>11331.236000000004</v>
      </c>
      <c r="M14" s="309">
        <f>K14/K11</f>
        <v>3.2986939470631201E-2</v>
      </c>
      <c r="N14" s="259">
        <f>L14/L11</f>
        <v>4.870534154166245E-2</v>
      </c>
      <c r="O14" s="248">
        <f t="shared" si="1"/>
        <v>0.50457264507285104</v>
      </c>
      <c r="P14" s="212"/>
      <c r="Q14" s="299">
        <f t="shared" si="2"/>
        <v>0.86871302717900645</v>
      </c>
      <c r="R14" s="300">
        <f t="shared" si="3"/>
        <v>0.96115564960036681</v>
      </c>
      <c r="S14" s="210">
        <f t="shared" si="4"/>
        <v>0.10641330281595017</v>
      </c>
    </row>
    <row r="15" spans="1:19" ht="24" customHeight="1" thickBot="1" x14ac:dyDescent="0.3">
      <c r="A15" s="17" t="s">
        <v>12</v>
      </c>
      <c r="B15" s="18"/>
      <c r="C15" s="18"/>
      <c r="D15" s="18"/>
      <c r="E15" s="46">
        <v>1635760.4800000044</v>
      </c>
      <c r="F15" s="171">
        <v>1549026.820000004</v>
      </c>
      <c r="G15" s="305">
        <f>G7+G11</f>
        <v>0.99999999999999978</v>
      </c>
      <c r="H15" s="306">
        <f>H7+H11</f>
        <v>1</v>
      </c>
      <c r="I15" s="190">
        <f t="shared" si="6"/>
        <v>-5.3023447540437064E-2</v>
      </c>
      <c r="J15" s="51"/>
      <c r="K15" s="46">
        <v>438243.2570000001</v>
      </c>
      <c r="L15" s="171">
        <v>432644.00399999949</v>
      </c>
      <c r="M15" s="305">
        <f>M7+M11</f>
        <v>0.99999999999999989</v>
      </c>
      <c r="N15" s="306">
        <f>N7+N11</f>
        <v>1</v>
      </c>
      <c r="O15" s="190">
        <f t="shared" si="1"/>
        <v>-1.2776586771306801E-2</v>
      </c>
      <c r="P15" s="7"/>
      <c r="Q15" s="301">
        <f t="shared" si="2"/>
        <v>2.6791407565978052</v>
      </c>
      <c r="R15" s="302">
        <f t="shared" si="3"/>
        <v>2.7930052495798514</v>
      </c>
      <c r="S15" s="69">
        <f t="shared" si="4"/>
        <v>4.2500377295085018E-2</v>
      </c>
    </row>
    <row r="16" spans="1:19" s="52" customFormat="1" ht="24" customHeight="1" x14ac:dyDescent="0.25">
      <c r="A16" s="207"/>
      <c r="B16" s="205" t="s">
        <v>33</v>
      </c>
      <c r="C16" s="205"/>
      <c r="D16" s="206"/>
      <c r="E16" s="297">
        <f>E8+E12</f>
        <v>1323688.1600000043</v>
      </c>
      <c r="F16" s="298">
        <f t="shared" ref="F16:F17" si="8">F8+F12</f>
        <v>1192674.9700000039</v>
      </c>
      <c r="G16" s="307">
        <f>E16/E15</f>
        <v>0.8092188166815234</v>
      </c>
      <c r="H16" s="308">
        <f>F16/F15</f>
        <v>0.76995114261481978</v>
      </c>
      <c r="I16" s="246">
        <f t="shared" si="6"/>
        <v>-9.8975872081533148E-2</v>
      </c>
      <c r="J16" s="56"/>
      <c r="K16" s="297">
        <f t="shared" ref="K16:L18" si="9">K8+K12</f>
        <v>405652.47400000005</v>
      </c>
      <c r="L16" s="298">
        <f t="shared" si="9"/>
        <v>392608.43499999953</v>
      </c>
      <c r="M16" s="312">
        <f>K16/K15</f>
        <v>0.92563312160670608</v>
      </c>
      <c r="N16" s="308">
        <f>L16/L15</f>
        <v>0.90746302126031542</v>
      </c>
      <c r="O16" s="246">
        <f t="shared" si="1"/>
        <v>-3.21556993634914E-2</v>
      </c>
      <c r="P16" s="56"/>
      <c r="Q16" s="299">
        <f t="shared" si="2"/>
        <v>3.0645622304274349</v>
      </c>
      <c r="R16" s="300">
        <f t="shared" si="3"/>
        <v>3.2918309252352151</v>
      </c>
      <c r="S16" s="210">
        <f t="shared" si="4"/>
        <v>7.4160247930772666E-2</v>
      </c>
    </row>
    <row r="17" spans="1:19" ht="24" customHeight="1" x14ac:dyDescent="0.25">
      <c r="A17" s="13"/>
      <c r="B17" s="4" t="s">
        <v>37</v>
      </c>
      <c r="C17" s="4"/>
      <c r="D17" s="213"/>
      <c r="E17" s="235">
        <f>E9+E13</f>
        <v>171524.59999999995</v>
      </c>
      <c r="F17" s="236">
        <f t="shared" si="8"/>
        <v>188481.99000000005</v>
      </c>
      <c r="G17" s="310">
        <f>E17/E15</f>
        <v>0.10485923953854141</v>
      </c>
      <c r="H17" s="259">
        <f>F17/F15</f>
        <v>0.12167768018374243</v>
      </c>
      <c r="I17" s="210">
        <f t="shared" si="6"/>
        <v>9.8862728728124752E-2</v>
      </c>
      <c r="J17" s="212"/>
      <c r="K17" s="235">
        <f t="shared" si="9"/>
        <v>20871.466999999993</v>
      </c>
      <c r="L17" s="236">
        <f t="shared" si="9"/>
        <v>24457.480999999992</v>
      </c>
      <c r="M17" s="309">
        <f>K17/K15</f>
        <v>4.7625300941025066E-2</v>
      </c>
      <c r="N17" s="259">
        <f>L17/L15</f>
        <v>5.6530266856535519E-2</v>
      </c>
      <c r="O17" s="210">
        <f t="shared" si="1"/>
        <v>0.17181418057484893</v>
      </c>
      <c r="P17" s="212"/>
      <c r="Q17" s="299">
        <f t="shared" si="2"/>
        <v>1.2168206193164128</v>
      </c>
      <c r="R17" s="300">
        <f t="shared" si="3"/>
        <v>1.2976030760286428</v>
      </c>
      <c r="S17" s="210">
        <f t="shared" si="4"/>
        <v>6.6388139245710701E-2</v>
      </c>
    </row>
    <row r="18" spans="1:19" ht="24" customHeight="1" thickBot="1" x14ac:dyDescent="0.3">
      <c r="A18" s="14"/>
      <c r="B18" s="214" t="s">
        <v>36</v>
      </c>
      <c r="C18" s="214"/>
      <c r="D18" s="215"/>
      <c r="E18" s="255">
        <f>E10+E14</f>
        <v>140547.71999999997</v>
      </c>
      <c r="F18" s="256">
        <f>F10+F14</f>
        <v>167869.86000000002</v>
      </c>
      <c r="G18" s="311">
        <f>E18/E15</f>
        <v>8.5921943779935062E-2</v>
      </c>
      <c r="H18" s="265">
        <f>F18/F15</f>
        <v>0.10837117720143773</v>
      </c>
      <c r="I18" s="247">
        <f t="shared" si="6"/>
        <v>0.19439760388855862</v>
      </c>
      <c r="J18" s="212"/>
      <c r="K18" s="255">
        <f t="shared" si="9"/>
        <v>11719.315999999995</v>
      </c>
      <c r="L18" s="256">
        <f t="shared" si="9"/>
        <v>15578.088000000003</v>
      </c>
      <c r="M18" s="311">
        <f>K18/K15</f>
        <v>2.674157745226869E-2</v>
      </c>
      <c r="N18" s="265">
        <f>L18/L15</f>
        <v>3.6006711883149134E-2</v>
      </c>
      <c r="O18" s="247">
        <f t="shared" si="1"/>
        <v>0.32926597422580034</v>
      </c>
      <c r="P18" s="212"/>
      <c r="Q18" s="303">
        <f t="shared" si="2"/>
        <v>0.83383181171491061</v>
      </c>
      <c r="R18" s="304">
        <f t="shared" si="3"/>
        <v>0.92798600058402392</v>
      </c>
      <c r="S18" s="218">
        <f t="shared" si="4"/>
        <v>0.11291748233432101</v>
      </c>
    </row>
    <row r="19" spans="1:19" ht="6.75" customHeight="1" x14ac:dyDescent="0.25">
      <c r="Q19" s="227"/>
      <c r="R19" s="227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40"/>
    <col min="19" max="19" width="10.85546875" customWidth="1"/>
  </cols>
  <sheetData>
    <row r="1" spans="1:19" ht="15.75" x14ac:dyDescent="0.25">
      <c r="A1" s="35" t="s">
        <v>161</v>
      </c>
      <c r="B1" s="5"/>
    </row>
    <row r="3" spans="1:19" ht="15.75" thickBot="1" x14ac:dyDescent="0.3"/>
    <row r="4" spans="1:19" x14ac:dyDescent="0.25">
      <c r="A4" s="437" t="s">
        <v>16</v>
      </c>
      <c r="B4" s="451"/>
      <c r="C4" s="451"/>
      <c r="D4" s="451"/>
      <c r="E4" s="454" t="s">
        <v>1</v>
      </c>
      <c r="F4" s="455"/>
      <c r="G4" s="450" t="s">
        <v>104</v>
      </c>
      <c r="H4" s="450"/>
      <c r="I4" s="148" t="s">
        <v>0</v>
      </c>
      <c r="K4" s="456" t="s">
        <v>19</v>
      </c>
      <c r="L4" s="450"/>
      <c r="M4" s="448" t="s">
        <v>13</v>
      </c>
      <c r="N4" s="449"/>
      <c r="O4" s="148" t="s">
        <v>0</v>
      </c>
      <c r="Q4" s="462" t="s">
        <v>22</v>
      </c>
      <c r="R4" s="450"/>
      <c r="S4" s="148" t="s">
        <v>0</v>
      </c>
    </row>
    <row r="5" spans="1:19" x14ac:dyDescent="0.25">
      <c r="A5" s="452"/>
      <c r="B5" s="463"/>
      <c r="C5" s="463"/>
      <c r="D5" s="463"/>
      <c r="E5" s="457" t="s">
        <v>63</v>
      </c>
      <c r="F5" s="458"/>
      <c r="G5" s="459" t="str">
        <f>E5</f>
        <v>jun</v>
      </c>
      <c r="H5" s="459"/>
      <c r="I5" s="149" t="s">
        <v>133</v>
      </c>
      <c r="K5" s="460" t="str">
        <f>E5</f>
        <v>jun</v>
      </c>
      <c r="L5" s="459"/>
      <c r="M5" s="461" t="str">
        <f>E5</f>
        <v>jun</v>
      </c>
      <c r="N5" s="447"/>
      <c r="O5" s="149" t="str">
        <f>I5</f>
        <v>2022 /2021</v>
      </c>
      <c r="Q5" s="460" t="str">
        <f>E5</f>
        <v>jun</v>
      </c>
      <c r="R5" s="458"/>
      <c r="S5" s="149" t="str">
        <f>O5</f>
        <v>2022 /2021</v>
      </c>
    </row>
    <row r="6" spans="1:19" ht="19.5" customHeight="1" thickBot="1" x14ac:dyDescent="0.3">
      <c r="A6" s="438"/>
      <c r="B6" s="464"/>
      <c r="C6" s="464"/>
      <c r="D6" s="464"/>
      <c r="E6" s="117">
        <v>2021</v>
      </c>
      <c r="F6" s="164">
        <v>2022</v>
      </c>
      <c r="G6" s="336">
        <f>E6</f>
        <v>2021</v>
      </c>
      <c r="H6" s="157">
        <f>F6</f>
        <v>2022</v>
      </c>
      <c r="I6" s="149" t="s">
        <v>1</v>
      </c>
      <c r="K6" s="335">
        <f>E6</f>
        <v>2021</v>
      </c>
      <c r="L6" s="158">
        <f>F6</f>
        <v>2022</v>
      </c>
      <c r="M6" s="156">
        <f>G6</f>
        <v>2021</v>
      </c>
      <c r="N6" s="157">
        <f>H6</f>
        <v>2022</v>
      </c>
      <c r="O6" s="322">
        <v>1000</v>
      </c>
      <c r="Q6" s="335">
        <f>E6</f>
        <v>2021</v>
      </c>
      <c r="R6" s="158">
        <f>F6</f>
        <v>2022</v>
      </c>
      <c r="S6" s="149"/>
    </row>
    <row r="7" spans="1:19" ht="24" customHeight="1" thickBot="1" x14ac:dyDescent="0.3">
      <c r="A7" s="17" t="s">
        <v>20</v>
      </c>
      <c r="B7" s="18"/>
      <c r="C7" s="18"/>
      <c r="D7" s="18"/>
      <c r="E7" s="22">
        <v>136351.87999999989</v>
      </c>
      <c r="F7" s="165">
        <v>120444.04000000001</v>
      </c>
      <c r="G7" s="305">
        <f>E7/E15</f>
        <v>0.4866240891627221</v>
      </c>
      <c r="H7" s="306">
        <f>F7/F15</f>
        <v>0.47382072891435695</v>
      </c>
      <c r="I7" s="355">
        <f t="shared" ref="I7:I18" si="0">(F7-E7)/E7</f>
        <v>-0.11666755163185057</v>
      </c>
      <c r="J7" s="2"/>
      <c r="K7" s="22">
        <v>37052.935999999951</v>
      </c>
      <c r="L7" s="165">
        <v>32254.379000000012</v>
      </c>
      <c r="M7" s="305">
        <f>K7/K15</f>
        <v>0.4949174205222262</v>
      </c>
      <c r="N7" s="306">
        <f>L7/L15</f>
        <v>0.45755654031682708</v>
      </c>
      <c r="O7" s="355">
        <f t="shared" ref="O7:O18" si="1">(L7-K7)/K7</f>
        <v>-0.12950544593820973</v>
      </c>
      <c r="P7" s="2"/>
      <c r="Q7" s="219">
        <f t="shared" ref="Q7:R18" si="2">(K7/E7)*10</f>
        <v>2.7174495870537303</v>
      </c>
      <c r="R7" s="220">
        <f t="shared" si="2"/>
        <v>2.6779555883379542</v>
      </c>
      <c r="S7" s="349">
        <f>(R7-Q7)/Q7</f>
        <v>-1.453347981281067E-2</v>
      </c>
    </row>
    <row r="8" spans="1:19" s="8" customFormat="1" ht="24" customHeight="1" x14ac:dyDescent="0.25">
      <c r="A8" s="57"/>
      <c r="B8" s="205" t="s">
        <v>33</v>
      </c>
      <c r="C8" s="205"/>
      <c r="D8" s="206"/>
      <c r="E8" s="208">
        <v>109540.7499999999</v>
      </c>
      <c r="F8" s="209">
        <v>95428.13</v>
      </c>
      <c r="G8" s="307">
        <f>E8/E7</f>
        <v>0.80336809437464296</v>
      </c>
      <c r="H8" s="308">
        <f>F8/F7</f>
        <v>0.79230263282433899</v>
      </c>
      <c r="I8" s="356">
        <f t="shared" si="0"/>
        <v>-0.12883442919643975</v>
      </c>
      <c r="K8" s="208">
        <v>33860.723999999951</v>
      </c>
      <c r="L8" s="209">
        <v>29171.632000000009</v>
      </c>
      <c r="M8" s="312">
        <f>K8/K7</f>
        <v>0.91384725895945185</v>
      </c>
      <c r="N8" s="308">
        <f>L8/L7</f>
        <v>0.90442392333766519</v>
      </c>
      <c r="O8" s="357">
        <f t="shared" si="1"/>
        <v>-0.13848174067394273</v>
      </c>
      <c r="Q8" s="221">
        <f t="shared" si="2"/>
        <v>3.0911532009777165</v>
      </c>
      <c r="R8" s="222">
        <f t="shared" si="2"/>
        <v>3.056921685461091</v>
      </c>
      <c r="S8" s="358">
        <f t="shared" ref="S8:S18" si="3">(R8-Q8)/Q8</f>
        <v>-1.1074027487799133E-2</v>
      </c>
    </row>
    <row r="9" spans="1:19" ht="24" customHeight="1" x14ac:dyDescent="0.25">
      <c r="A9" s="13"/>
      <c r="B9" t="s">
        <v>37</v>
      </c>
      <c r="E9" s="24">
        <v>16434.28</v>
      </c>
      <c r="F9" s="160">
        <v>16875.439999999999</v>
      </c>
      <c r="G9" s="359">
        <f>E9/E7</f>
        <v>0.12052844449229459</v>
      </c>
      <c r="H9" s="259">
        <f>F9/F7</f>
        <v>0.14011021217820324</v>
      </c>
      <c r="I9" s="358">
        <f t="shared" si="0"/>
        <v>2.6843889723188352E-2</v>
      </c>
      <c r="K9" s="24">
        <v>2149.7579999999989</v>
      </c>
      <c r="L9" s="160">
        <v>2332.17</v>
      </c>
      <c r="M9" s="359">
        <f>K9/K7</f>
        <v>5.8018560256601577E-2</v>
      </c>
      <c r="N9" s="259">
        <f>L9/L7</f>
        <v>7.2305530979219879E-2</v>
      </c>
      <c r="O9" s="358">
        <f t="shared" si="1"/>
        <v>8.4852341519371599E-2</v>
      </c>
      <c r="Q9" s="221">
        <f t="shared" si="2"/>
        <v>1.3080938136626608</v>
      </c>
      <c r="R9" s="222">
        <f t="shared" si="2"/>
        <v>1.3819906325405442</v>
      </c>
      <c r="S9" s="358">
        <f t="shared" si="3"/>
        <v>5.6491987123593587E-2</v>
      </c>
    </row>
    <row r="10" spans="1:19" ht="24" customHeight="1" thickBot="1" x14ac:dyDescent="0.3">
      <c r="A10" s="13"/>
      <c r="B10" t="s">
        <v>36</v>
      </c>
      <c r="E10" s="24">
        <v>10376.85</v>
      </c>
      <c r="F10" s="160">
        <v>8140.4699999999993</v>
      </c>
      <c r="G10" s="359">
        <f>E10/E7</f>
        <v>7.6103461133062544E-2</v>
      </c>
      <c r="H10" s="259">
        <f>F10/F7</f>
        <v>6.7587154997457724E-2</v>
      </c>
      <c r="I10" s="360">
        <f t="shared" si="0"/>
        <v>-0.21551626938810919</v>
      </c>
      <c r="K10" s="24">
        <v>1042.4540000000002</v>
      </c>
      <c r="L10" s="160">
        <v>750.577</v>
      </c>
      <c r="M10" s="359">
        <f>K10/K7</f>
        <v>2.8134180783946555E-2</v>
      </c>
      <c r="N10" s="259">
        <f>L10/L7</f>
        <v>2.3270545683114832E-2</v>
      </c>
      <c r="O10" s="361">
        <f t="shared" si="1"/>
        <v>-0.27999029213759086</v>
      </c>
      <c r="Q10" s="221">
        <f t="shared" si="2"/>
        <v>1.0045958070127257</v>
      </c>
      <c r="R10" s="222">
        <f t="shared" si="2"/>
        <v>0.92203152889206652</v>
      </c>
      <c r="S10" s="358">
        <f t="shared" si="3"/>
        <v>-8.218656453103558E-2</v>
      </c>
    </row>
    <row r="11" spans="1:19" ht="24" customHeight="1" thickBot="1" x14ac:dyDescent="0.3">
      <c r="A11" s="17" t="s">
        <v>21</v>
      </c>
      <c r="B11" s="18"/>
      <c r="C11" s="18"/>
      <c r="D11" s="18"/>
      <c r="E11" s="22">
        <v>143847.72999999998</v>
      </c>
      <c r="F11" s="165">
        <v>133753.45000000007</v>
      </c>
      <c r="G11" s="305">
        <f>E11/E15</f>
        <v>0.51337591083727796</v>
      </c>
      <c r="H11" s="306">
        <f>F11/F15</f>
        <v>0.526179271085643</v>
      </c>
      <c r="I11" s="355">
        <f t="shared" si="0"/>
        <v>-7.0173370132430399E-2</v>
      </c>
      <c r="J11" s="2"/>
      <c r="K11" s="22">
        <v>37813.969999999979</v>
      </c>
      <c r="L11" s="165">
        <v>38238.284000000014</v>
      </c>
      <c r="M11" s="305">
        <f>K11/K15</f>
        <v>0.50508257947777357</v>
      </c>
      <c r="N11" s="306">
        <f>L11/L15</f>
        <v>0.54244345968317309</v>
      </c>
      <c r="O11" s="355">
        <f t="shared" si="1"/>
        <v>1.1221091041221938E-2</v>
      </c>
      <c r="Q11" s="223">
        <f t="shared" si="2"/>
        <v>2.6287498593130376</v>
      </c>
      <c r="R11" s="224">
        <f t="shared" si="2"/>
        <v>2.8588633788511619</v>
      </c>
      <c r="S11" s="362">
        <f t="shared" si="3"/>
        <v>8.7537244642310358E-2</v>
      </c>
    </row>
    <row r="12" spans="1:19" s="8" customFormat="1" ht="24" customHeight="1" x14ac:dyDescent="0.25">
      <c r="A12" s="57"/>
      <c r="B12" s="8" t="s">
        <v>33</v>
      </c>
      <c r="E12" s="36">
        <v>122084.09999999998</v>
      </c>
      <c r="F12" s="161">
        <v>107188.97000000009</v>
      </c>
      <c r="G12" s="359">
        <f>E12/E11</f>
        <v>0.84870369521993838</v>
      </c>
      <c r="H12" s="259">
        <f>F12/F11</f>
        <v>0.80139218838841186</v>
      </c>
      <c r="I12" s="356">
        <f t="shared" si="0"/>
        <v>-0.12200712459689583</v>
      </c>
      <c r="K12" s="36">
        <v>35508.99099999998</v>
      </c>
      <c r="L12" s="161">
        <v>35101.770000000011</v>
      </c>
      <c r="M12" s="359">
        <f>K12/K11</f>
        <v>0.93904424740380343</v>
      </c>
      <c r="N12" s="259">
        <f>L12/L11</f>
        <v>0.91797450952558435</v>
      </c>
      <c r="O12" s="356">
        <f t="shared" si="1"/>
        <v>-1.1468109583850717E-2</v>
      </c>
      <c r="Q12" s="221">
        <f t="shared" si="2"/>
        <v>2.9085680281052149</v>
      </c>
      <c r="R12" s="222">
        <f t="shared" si="2"/>
        <v>3.2747557887719214</v>
      </c>
      <c r="S12" s="358">
        <f t="shared" si="3"/>
        <v>0.12589967197888075</v>
      </c>
    </row>
    <row r="13" spans="1:19" ht="24" customHeight="1" x14ac:dyDescent="0.25">
      <c r="A13" s="13"/>
      <c r="B13" s="8" t="s">
        <v>37</v>
      </c>
      <c r="D13" s="8"/>
      <c r="E13" s="24">
        <v>11752.160000000007</v>
      </c>
      <c r="F13" s="160">
        <v>10143.560000000003</v>
      </c>
      <c r="G13" s="359">
        <f>E13/E11</f>
        <v>8.1698612831777109E-2</v>
      </c>
      <c r="H13" s="259">
        <f>F13/F11</f>
        <v>7.5837744746023353E-2</v>
      </c>
      <c r="I13" s="358">
        <f t="shared" si="0"/>
        <v>-0.13687696559611195</v>
      </c>
      <c r="K13" s="24">
        <v>1381.1969999999992</v>
      </c>
      <c r="L13" s="160">
        <v>1221.9290000000003</v>
      </c>
      <c r="M13" s="359">
        <f>K13/K11</f>
        <v>3.6526103976916469E-2</v>
      </c>
      <c r="N13" s="259">
        <f>L13/L11</f>
        <v>3.1955644243868264E-2</v>
      </c>
      <c r="O13" s="358">
        <f t="shared" si="1"/>
        <v>-0.11531157394636607</v>
      </c>
      <c r="Q13" s="221">
        <f t="shared" si="2"/>
        <v>1.1752707587371158</v>
      </c>
      <c r="R13" s="222">
        <f t="shared" si="2"/>
        <v>1.2046352562611153</v>
      </c>
      <c r="S13" s="358">
        <f t="shared" si="3"/>
        <v>2.4985304284736092E-2</v>
      </c>
    </row>
    <row r="14" spans="1:19" ht="24" customHeight="1" thickBot="1" x14ac:dyDescent="0.3">
      <c r="A14" s="13"/>
      <c r="B14" t="s">
        <v>36</v>
      </c>
      <c r="E14" s="24">
        <v>10011.469999999998</v>
      </c>
      <c r="F14" s="160">
        <v>16420.919999999998</v>
      </c>
      <c r="G14" s="359">
        <f>E14/E11</f>
        <v>6.9597691948284468E-2</v>
      </c>
      <c r="H14" s="259">
        <f>F14/F11</f>
        <v>0.12277006686556488</v>
      </c>
      <c r="I14" s="360">
        <f t="shared" si="0"/>
        <v>0.64021067835193057</v>
      </c>
      <c r="K14" s="24">
        <v>923.78199999999993</v>
      </c>
      <c r="L14" s="160">
        <v>1914.5849999999989</v>
      </c>
      <c r="M14" s="359">
        <f>K14/K11</f>
        <v>2.4429648619280136E-2</v>
      </c>
      <c r="N14" s="259">
        <f>L14/L11</f>
        <v>5.0069846230547325E-2</v>
      </c>
      <c r="O14" s="361">
        <f t="shared" si="1"/>
        <v>1.0725506667157392</v>
      </c>
      <c r="Q14" s="221">
        <f t="shared" si="2"/>
        <v>0.92272363598952023</v>
      </c>
      <c r="R14" s="222">
        <f t="shared" si="2"/>
        <v>1.1659425903055365</v>
      </c>
      <c r="S14" s="358">
        <f t="shared" si="3"/>
        <v>0.26358808296396408</v>
      </c>
    </row>
    <row r="15" spans="1:19" ht="24" customHeight="1" thickBot="1" x14ac:dyDescent="0.3">
      <c r="A15" s="17" t="s">
        <v>12</v>
      </c>
      <c r="B15" s="18"/>
      <c r="C15" s="18"/>
      <c r="D15" s="18"/>
      <c r="E15" s="22">
        <v>280199.60999999987</v>
      </c>
      <c r="F15" s="165">
        <v>254197.49000000011</v>
      </c>
      <c r="G15" s="305">
        <f>G7+G11</f>
        <v>1</v>
      </c>
      <c r="H15" s="306">
        <f>H7+H11</f>
        <v>1</v>
      </c>
      <c r="I15" s="355">
        <f t="shared" si="0"/>
        <v>-9.2798558855951924E-2</v>
      </c>
      <c r="J15" s="2"/>
      <c r="K15" s="22">
        <v>74866.905999999944</v>
      </c>
      <c r="L15" s="165">
        <v>70492.663000000015</v>
      </c>
      <c r="M15" s="305">
        <f>M7+M11</f>
        <v>0.99999999999999978</v>
      </c>
      <c r="N15" s="306">
        <f>N7+N11</f>
        <v>1.0000000000000002</v>
      </c>
      <c r="O15" s="355">
        <f t="shared" si="1"/>
        <v>-5.8426923639664403E-2</v>
      </c>
      <c r="Q15" s="223">
        <f t="shared" si="2"/>
        <v>2.6719132835338346</v>
      </c>
      <c r="R15" s="224">
        <f t="shared" si="2"/>
        <v>2.7731455176839068</v>
      </c>
      <c r="S15" s="362">
        <f t="shared" si="3"/>
        <v>3.7887544769485894E-2</v>
      </c>
    </row>
    <row r="16" spans="1:19" s="52" customFormat="1" ht="24" customHeight="1" x14ac:dyDescent="0.25">
      <c r="A16" s="207"/>
      <c r="B16" s="205" t="s">
        <v>33</v>
      </c>
      <c r="C16" s="205"/>
      <c r="D16" s="206"/>
      <c r="E16" s="208">
        <f>E8+E12</f>
        <v>231624.84999999986</v>
      </c>
      <c r="F16" s="209">
        <f t="shared" ref="F16:F17" si="4">F8+F12</f>
        <v>202617.10000000009</v>
      </c>
      <c r="G16" s="307">
        <f>E16/E15</f>
        <v>0.82664229975195169</v>
      </c>
      <c r="H16" s="308">
        <f>F16/F15</f>
        <v>0.79708536854553524</v>
      </c>
      <c r="I16" s="357">
        <f t="shared" si="0"/>
        <v>-0.12523591488564281</v>
      </c>
      <c r="J16" s="8"/>
      <c r="K16" s="208">
        <f t="shared" ref="K16:L18" si="5">K8+K12</f>
        <v>69369.714999999938</v>
      </c>
      <c r="L16" s="209">
        <f t="shared" si="5"/>
        <v>64273.402000000016</v>
      </c>
      <c r="M16" s="312">
        <f>K16/K15</f>
        <v>0.9265738188779965</v>
      </c>
      <c r="N16" s="308">
        <f>L16/L15</f>
        <v>0.91177435019017516</v>
      </c>
      <c r="O16" s="357">
        <f t="shared" si="1"/>
        <v>-7.3465964217957744E-2</v>
      </c>
      <c r="P16" s="8"/>
      <c r="Q16" s="221">
        <f t="shared" si="2"/>
        <v>2.9949167803022854</v>
      </c>
      <c r="R16" s="222">
        <f t="shared" si="2"/>
        <v>3.1721607899826809</v>
      </c>
      <c r="S16" s="358">
        <f t="shared" si="3"/>
        <v>5.918161427594186E-2</v>
      </c>
    </row>
    <row r="17" spans="1:19" ht="24" customHeight="1" x14ac:dyDescent="0.25">
      <c r="A17" s="13"/>
      <c r="B17" s="8" t="s">
        <v>37</v>
      </c>
      <c r="C17" s="8"/>
      <c r="D17" s="213"/>
      <c r="E17" s="24">
        <f>E9+E13</f>
        <v>28186.440000000006</v>
      </c>
      <c r="F17" s="160">
        <f t="shared" si="4"/>
        <v>27019</v>
      </c>
      <c r="G17" s="363">
        <f>E17/E15</f>
        <v>0.10059414429591826</v>
      </c>
      <c r="H17" s="259">
        <f>F17/F15</f>
        <v>0.10629137211386308</v>
      </c>
      <c r="I17" s="358">
        <f t="shared" si="0"/>
        <v>-4.141849768895986E-2</v>
      </c>
      <c r="K17" s="24">
        <f t="shared" si="5"/>
        <v>3530.9549999999981</v>
      </c>
      <c r="L17" s="160">
        <f t="shared" si="5"/>
        <v>3554.0990000000002</v>
      </c>
      <c r="M17" s="359">
        <f>K17/K15</f>
        <v>4.7163094999544936E-2</v>
      </c>
      <c r="N17" s="259">
        <f>L17/L15</f>
        <v>5.0417998820671585E-2</v>
      </c>
      <c r="O17" s="358">
        <f t="shared" si="1"/>
        <v>6.554600667525376E-3</v>
      </c>
      <c r="Q17" s="221">
        <f t="shared" si="2"/>
        <v>1.2527140710213838</v>
      </c>
      <c r="R17" s="222">
        <f t="shared" si="2"/>
        <v>1.3154073059698732</v>
      </c>
      <c r="S17" s="358">
        <f t="shared" si="3"/>
        <v>5.0045925402093829E-2</v>
      </c>
    </row>
    <row r="18" spans="1:19" ht="24" customHeight="1" thickBot="1" x14ac:dyDescent="0.3">
      <c r="A18" s="14"/>
      <c r="B18" s="214" t="s">
        <v>36</v>
      </c>
      <c r="C18" s="214"/>
      <c r="D18" s="215"/>
      <c r="E18" s="26">
        <f>E10+E14</f>
        <v>20388.32</v>
      </c>
      <c r="F18" s="162">
        <f>F10+F14</f>
        <v>24561.39</v>
      </c>
      <c r="G18" s="311">
        <f>E18/E15</f>
        <v>7.2763555952130021E-2</v>
      </c>
      <c r="H18" s="265">
        <f>F18/F15</f>
        <v>9.6623259340601633E-2</v>
      </c>
      <c r="I18" s="364">
        <f t="shared" si="0"/>
        <v>0.20467944391690929</v>
      </c>
      <c r="K18" s="26">
        <f t="shared" si="5"/>
        <v>1966.2360000000001</v>
      </c>
      <c r="L18" s="162">
        <f t="shared" si="5"/>
        <v>2665.1619999999989</v>
      </c>
      <c r="M18" s="311">
        <f>K18/K15</f>
        <v>2.6263086122458455E-2</v>
      </c>
      <c r="N18" s="265">
        <f>L18/L15</f>
        <v>3.7807650989153271E-2</v>
      </c>
      <c r="O18" s="364">
        <f t="shared" si="1"/>
        <v>0.35546394227345995</v>
      </c>
      <c r="Q18" s="225">
        <f t="shared" si="2"/>
        <v>0.96439333893130974</v>
      </c>
      <c r="R18" s="226">
        <f t="shared" si="2"/>
        <v>1.0851022682348186</v>
      </c>
      <c r="S18" s="360">
        <f t="shared" si="3"/>
        <v>0.12516566055637857</v>
      </c>
    </row>
    <row r="19" spans="1:19" ht="6.75" customHeight="1" x14ac:dyDescent="0.25">
      <c r="Q19" s="227"/>
      <c r="R19" s="227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Dell</cp:lastModifiedBy>
  <cp:lastPrinted>2019-01-18T14:14:45Z</cp:lastPrinted>
  <dcterms:created xsi:type="dcterms:W3CDTF">2012-12-21T10:54:30Z</dcterms:created>
  <dcterms:modified xsi:type="dcterms:W3CDTF">2022-08-10T16:39:48Z</dcterms:modified>
</cp:coreProperties>
</file>